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7" activeTab="3"/>
  </bookViews>
  <sheets>
    <sheet name="Tabelaryczna Prezentacja WPF" sheetId="1" r:id="rId1"/>
    <sheet name="II Dodatkowe dane" sheetId="2" r:id="rId2"/>
    <sheet name="III Przedsięwzięcia" sheetId="3" r:id="rId3"/>
    <sheet name="IV Informacja zarządu" sheetId="4" r:id="rId4"/>
    <sheet name="Wykresy" sheetId="5" r:id="rId5"/>
  </sheets>
  <definedNames/>
  <calcPr fullCalcOnLoad="1"/>
</workbook>
</file>

<file path=xl/sharedStrings.xml><?xml version="1.0" encoding="utf-8"?>
<sst xmlns="http://schemas.openxmlformats.org/spreadsheetml/2006/main" count="219" uniqueCount="148">
  <si>
    <t>Wykonanie na 31.12.2008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</si>
  <si>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</si>
  <si>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</si>
  <si>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</si>
  <si>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</si>
  <si>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</si>
  <si>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</si>
  <si>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</si>
  <si>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</si>
  <si>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</si>
  <si>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</si>
  <si>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</si>
  <si>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</si>
  <si>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</si>
  <si>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</si>
  <si>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</si>
  <si>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</si>
  <si>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</si>
  <si>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</si>
  <si>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</si>
  <si>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</si>
  <si>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</si>
  <si>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</si>
  <si>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</si>
  <si>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</si>
  <si>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</si>
  <si>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</si>
  <si>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</si>
  <si>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</si>
  <si>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</si>
  <si>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</si>
  <si>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</si>
  <si>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</si>
  <si>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</si>
  <si>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</si>
  <si>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</si>
  <si>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</si>
  <si>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</si>
  <si>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</si>
  <si>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</si>
  <si>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</si>
  <si>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</si>
  <si>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</si>
  <si>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</si>
  <si>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</si>
  <si>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</si>
  <si>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</si>
  <si>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</si>
  <si>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</si>
  <si>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</si>
  <si>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</si>
  <si>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</si>
  <si>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</si>
  <si>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</si>
  <si>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</si>
  <si>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</si>
  <si>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</si>
  <si>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</si>
  <si>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</si>
  <si>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</si>
  <si>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</si>
  <si>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</si>
  <si>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**  Wolne środki - nadwyżki środków pieniężnych na rachunku bieżącym budżetu j.s.t. wynikające z rozliczeń wyemitowanych papierów wartościowych, kredytów i pożyczek z lat ubiegłych.</t>
  </si>
  <si>
    <t>Lata</t>
  </si>
  <si>
    <t>1. Wydatki na realizację przedsięwzięć, w tym:</t>
  </si>
  <si>
    <t>1.1. Bieżące</t>
  </si>
  <si>
    <t>2. Wydatki na wynagrodzenia i składki od nich naliczane</t>
  </si>
  <si>
    <t>3. Wydatki związane z funkcjonowaniem oraganów</t>
  </si>
  <si>
    <t>1.2. Majątkowe</t>
  </si>
  <si>
    <t>II Dodatkowe dane o planowanych i prognozowanych wydatkach</t>
  </si>
  <si>
    <t>Nazwa i cel przedsięwzięcia</t>
  </si>
  <si>
    <t>Jednostka organizacyjna wykonująca lub koordynująca wykonanie zadania</t>
  </si>
  <si>
    <t>Okres realizacji</t>
  </si>
  <si>
    <t>Łączne nakłady finansowe</t>
  </si>
  <si>
    <t>Limity wydatków w poszczególnych latach</t>
  </si>
  <si>
    <t>Limit zobowiązań</t>
  </si>
  <si>
    <t>1. Przedsiewzięcia, o których mowa w art. 226 ust. 4 pkt 1 ufp*, z tego:</t>
  </si>
  <si>
    <t>a) wydatki bieżące</t>
  </si>
  <si>
    <t>b) wydatki majątkowe</t>
  </si>
  <si>
    <t>2. Umowy, o których mowa w art. 226 ust. 4 pkt 2 ufp**, z tego:</t>
  </si>
  <si>
    <t>3. Gwarancje i poręczenia udzielane przez j.s.t. (wydatki bieżące)</t>
  </si>
  <si>
    <t>Objaśnienia</t>
  </si>
  <si>
    <t>* programy, projekty lub zadania, w tym związane z:</t>
  </si>
  <si>
    <t>a) programami finansowanymi z udziałem środków, o których mowa w art. 5 ust. 1 pkt 2 i 3 ustawy z 27 sierpnia 2009 r. o finansach publicznych,</t>
  </si>
  <si>
    <t>b) umowami o partnerstwie publiczno-prywatnym;</t>
  </si>
  <si>
    <t>** umowy, których realizacja w roku budżetowym i w latach następnych jest niezbędna do zapewnienia ciągłości działania jednostki i z których wynikające płatności wykraczają poza rok budżetowy</t>
  </si>
  <si>
    <t>1. (dochody bieżące + dochody ze sprzedaży majątku - wydatki bieżące) / dochody ogółem</t>
  </si>
  <si>
    <t>2. Średnia arytmetyczna pozycji pierwszej z ostatnich trzech lat</t>
  </si>
  <si>
    <t>3. Wskaźnik obsługi zadłużenia (poz. H z tabeli I)</t>
  </si>
  <si>
    <t>4. Ocena spełnienia warunku uchwalenia budżetu z art. 243 ufp</t>
  </si>
  <si>
    <r>
      <t xml:space="preserve">*  Kredyty, pożyczki i papiery wartościowe </t>
    </r>
    <r>
      <rPr>
        <sz val="10"/>
        <rFont val="Arial"/>
        <family val="2"/>
      </rPr>
      <t xml:space="preserve">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</si>
  <si>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t>1.8. …………….., z tego:</t>
  </si>
  <si>
    <t>1.9. …………….., z tego:</t>
  </si>
  <si>
    <t>1.10. …………….., z tego:</t>
  </si>
  <si>
    <t>Wykonanie na 31.12.2009 r.</t>
  </si>
  <si>
    <t>Liczba błędów:</t>
  </si>
  <si>
    <t>1.11. …………….., z tego:</t>
  </si>
  <si>
    <t>1.12. …………….., z tego:</t>
  </si>
  <si>
    <t>1.13. …………….., z tego:</t>
  </si>
  <si>
    <t>1.14. …………….., z tego:</t>
  </si>
  <si>
    <t>1.15. …………….., z tego:</t>
  </si>
  <si>
    <t>1.16. …………….., z tego:</t>
  </si>
  <si>
    <t>1.17. …………….., z tego:</t>
  </si>
  <si>
    <t>1.18. …………….., z tego:</t>
  </si>
  <si>
    <t>1.19. …………….., z tego:</t>
  </si>
  <si>
    <t>1.20. …………….., z tego:</t>
  </si>
  <si>
    <t>1.21. …………….., z tego:</t>
  </si>
  <si>
    <t>1.22. …………….., z tego:</t>
  </si>
  <si>
    <t>1.23. …………….., z tego:</t>
  </si>
  <si>
    <t>1.24. …………….., z tego:</t>
  </si>
  <si>
    <t>1.25. …………….., z tego:</t>
  </si>
  <si>
    <t>1.26. …………….., z tego:</t>
  </si>
  <si>
    <t>1.27. …………….., z tego:</t>
  </si>
  <si>
    <t>1.28. …………….., z tego:</t>
  </si>
  <si>
    <t>1.29. …………….., z tego:</t>
  </si>
  <si>
    <t>1.30. …………….., z tego:</t>
  </si>
  <si>
    <t>Plan na 31.12.2026 r.</t>
  </si>
  <si>
    <t>Plan na 31.12.2027 r.</t>
  </si>
  <si>
    <t>Plan na 31.12.2028 r.</t>
  </si>
  <si>
    <t>Plan na 31.12.2029 r.</t>
  </si>
  <si>
    <t>Plan na 31.12.2030 r.</t>
  </si>
  <si>
    <t>Klasyfikacja budżetowa</t>
  </si>
  <si>
    <t>1.1. Projekt Sprawni i Samodzielni, z tego:</t>
  </si>
  <si>
    <t>Powiatowe Centrum Pomocy Rodzinie</t>
  </si>
  <si>
    <t>1.2. Projekt Większy dostęp - Lepsza skuteczność, z tego:</t>
  </si>
  <si>
    <t>Powiatowy Urząd Pracy</t>
  </si>
  <si>
    <t>2010-2013</t>
  </si>
  <si>
    <t>1.3. Rozwój elektronicznej administracji w samorządach województwa mazowieckiego wspomagającej niwelowanie dwudzielności potencjału województwa, z tego:</t>
  </si>
  <si>
    <t>Starostwo Powiatowe</t>
  </si>
  <si>
    <t>2010-2012</t>
  </si>
  <si>
    <t>1.4. Przyspieszenie wzrostu konkurencyjności województwa mazowieckiego, przez budowanie społeczeństwa informacyjnego i gospodarki opartej na wiedzy poprzez stworzenie zintegrowanych baz wiedzy o Mazowszu, z tego:</t>
  </si>
  <si>
    <t>3. Wydatki związane z funkcjonowaniem organów</t>
  </si>
  <si>
    <t>2011-2013</t>
  </si>
  <si>
    <t>wymienione w wyjaśnieniu do zał.</t>
  </si>
  <si>
    <t>2005-2015</t>
  </si>
  <si>
    <t>I Tabelaryczna Prezentacja Wieloletniej Prognozy Finansowej na lata 2011-2022</t>
  </si>
  <si>
    <t>IV Informacja Zarządu o relacji z art. 243 ufp wynikającej z wykonania budżetu w latach 2008 - 2009 i planu budżetu na 2010 rok oraz informacji o prognozowanym kształtowaniu się relacji na koniec 2011 roku i dalszych lat objętych prognozą.</t>
  </si>
  <si>
    <t>III Wykaz przedsięwzięć realizowanych w latach 2011 - 2022</t>
  </si>
  <si>
    <t>Wykonanie na 31.12.2010 r.</t>
  </si>
  <si>
    <t>Plan na 3 kw. 2010 r.</t>
  </si>
  <si>
    <t>Starostwo                       Powiatowe</t>
  </si>
  <si>
    <t>Programy, projekty lub zadania pozostałe:</t>
  </si>
  <si>
    <t>2011-2014</t>
  </si>
  <si>
    <t>2. Budowa Domu dla 14 dzieci w Otwocku przy ul. Ziemowita 7, z tego:</t>
  </si>
  <si>
    <t>2011-2012</t>
  </si>
  <si>
    <t>1. Przebudowa i rozbudowa budynku w Otwocku przy ul. Komunardów wraz z towarzyszącą infrastrukturą na potrzeby siedziby Starostwa i jednostek organizacyjnych powiatu, z tego:</t>
  </si>
  <si>
    <t>3. Budowa Domu Nr 2 dla 14 dzieci, z tego:</t>
  </si>
  <si>
    <t>2004-2014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</si>
</sst>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/>
      <top style="medium"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/>
      <top style="medium"/>
      <bottom style="medium"/>
    </border>
    <border>
      <left style="thin"/>
      <right style="thin"/>
      <top/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/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50">
    <xf numFmtId="0" fontId="0" fillId="0" borderId="0" xfId="0" applyAlignment="1">
      <alignment/>
    </xf>
    <xf numFmtId="164" fontId="18" fillId="0" borderId="10" xfId="0" applyNumberFormat="1" applyFont="1" applyBorder="1" applyAlignment="1" applyProtection="1">
      <alignment/>
      <protection/>
    </xf>
    <xf numFmtId="164" fontId="18" fillId="0" borderId="11" xfId="0" applyNumberFormat="1" applyFont="1" applyBorder="1" applyAlignment="1" applyProtection="1">
      <alignment/>
      <protection/>
    </xf>
    <xf numFmtId="164" fontId="18" fillId="0" borderId="12" xfId="0" applyNumberFormat="1" applyFont="1" applyBorder="1" applyAlignment="1" applyProtection="1">
      <alignment/>
      <protection/>
    </xf>
    <xf numFmtId="164" fontId="18" fillId="0" borderId="13" xfId="0" applyNumberFormat="1" applyFont="1" applyBorder="1" applyAlignment="1" applyProtection="1">
      <alignment/>
      <protection/>
    </xf>
    <xf numFmtId="164" fontId="18" fillId="0" borderId="14" xfId="0" applyNumberFormat="1" applyFont="1" applyBorder="1" applyAlignment="1" applyProtection="1">
      <alignment/>
      <protection/>
    </xf>
    <xf numFmtId="10" fontId="18" fillId="0" borderId="12" xfId="0" applyNumberFormat="1" applyFon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0" fontId="18" fillId="0" borderId="0" xfId="0" applyNumberFormat="1" applyFont="1" applyBorder="1" applyAlignment="1" applyProtection="1">
      <alignment horizontal="center" vertical="center"/>
      <protection/>
    </xf>
    <xf numFmtId="10" fontId="18" fillId="0" borderId="0" xfId="0" applyNumberFormat="1" applyFont="1" applyBorder="1" applyAlignment="1" applyProtection="1">
      <alignment vertical="center"/>
      <protection/>
    </xf>
    <xf numFmtId="10" fontId="18" fillId="0" borderId="15" xfId="0" applyNumberFormat="1" applyFont="1" applyBorder="1" applyAlignment="1" applyProtection="1">
      <alignment/>
      <protection/>
    </xf>
    <xf numFmtId="10" fontId="18" fillId="0" borderId="16" xfId="0" applyNumberFormat="1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6" borderId="20" xfId="0" applyFont="1" applyFill="1" applyBorder="1" applyAlignment="1" applyProtection="1">
      <alignment vertical="center" wrapText="1"/>
      <protection/>
    </xf>
    <xf numFmtId="0" fontId="0" fillId="24" borderId="21" xfId="0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5" borderId="17" xfId="0" applyFill="1" applyBorder="1" applyAlignment="1">
      <alignment horizontal="center" vertical="center"/>
    </xf>
    <xf numFmtId="10" fontId="0" fillId="0" borderId="17" xfId="0" applyNumberFormat="1" applyBorder="1" applyAlignment="1">
      <alignment/>
    </xf>
    <xf numFmtId="0" fontId="0" fillId="0" borderId="23" xfId="0" applyBorder="1" applyAlignment="1" applyProtection="1">
      <alignment horizontal="center" vertical="center"/>
      <protection/>
    </xf>
    <xf numFmtId="0" fontId="0" fillId="26" borderId="24" xfId="0" applyFont="1" applyFill="1" applyBorder="1" applyAlignment="1" applyProtection="1">
      <alignment horizontal="center" vertical="center" wrapText="1"/>
      <protection/>
    </xf>
    <xf numFmtId="0" fontId="18" fillId="6" borderId="25" xfId="0" applyFont="1" applyFill="1" applyBorder="1" applyAlignment="1" applyProtection="1">
      <alignment vertical="center" wrapText="1"/>
      <protection/>
    </xf>
    <xf numFmtId="0" fontId="0" fillId="6" borderId="26" xfId="0" applyFont="1" applyFill="1" applyBorder="1" applyAlignment="1" applyProtection="1">
      <alignment vertical="center" wrapText="1"/>
      <protection/>
    </xf>
    <xf numFmtId="0" fontId="0" fillId="6" borderId="27" xfId="0" applyFont="1" applyFill="1" applyBorder="1" applyAlignment="1" applyProtection="1">
      <alignment vertical="center" wrapText="1"/>
      <protection/>
    </xf>
    <xf numFmtId="0" fontId="18" fillId="6" borderId="28" xfId="0" applyFont="1" applyFill="1" applyBorder="1" applyAlignment="1" applyProtection="1">
      <alignment vertical="center" wrapText="1"/>
      <protection/>
    </xf>
    <xf numFmtId="0" fontId="18" fillId="6" borderId="29" xfId="0" applyFont="1" applyFill="1" applyBorder="1" applyAlignment="1" applyProtection="1">
      <alignment vertical="center" wrapText="1"/>
      <protection/>
    </xf>
    <xf numFmtId="0" fontId="18" fillId="6" borderId="26" xfId="0" applyFont="1" applyFill="1" applyBorder="1" applyAlignment="1" applyProtection="1">
      <alignment vertical="center" wrapText="1"/>
      <protection/>
    </xf>
    <xf numFmtId="0" fontId="0" fillId="6" borderId="30" xfId="0" applyFont="1" applyFill="1" applyBorder="1" applyAlignment="1" applyProtection="1">
      <alignment vertical="center" wrapText="1"/>
      <protection/>
    </xf>
    <xf numFmtId="10" fontId="0" fillId="0" borderId="31" xfId="0" applyNumberFormat="1" applyBorder="1" applyAlignment="1">
      <alignment/>
    </xf>
    <xf numFmtId="0" fontId="0" fillId="26" borderId="24" xfId="0" applyFill="1" applyBorder="1" applyAlignment="1" applyProtection="1">
      <alignment horizontal="center" vertical="center" wrapText="1"/>
      <protection/>
    </xf>
    <xf numFmtId="0" fontId="0" fillId="25" borderId="32" xfId="0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/>
    </xf>
    <xf numFmtId="0" fontId="0" fillId="25" borderId="35" xfId="0" applyFill="1" applyBorder="1" applyAlignment="1">
      <alignment horizontal="center" vertical="center"/>
    </xf>
    <xf numFmtId="4" fontId="0" fillId="0" borderId="17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36" xfId="0" applyFill="1" applyBorder="1" applyAlignment="1">
      <alignment horizontal="left" vertical="center"/>
    </xf>
    <xf numFmtId="0" fontId="0" fillId="25" borderId="37" xfId="0" applyFill="1" applyBorder="1" applyAlignment="1">
      <alignment horizontal="center" vertical="center"/>
    </xf>
    <xf numFmtId="0" fontId="0" fillId="0" borderId="36" xfId="0" applyFill="1" applyBorder="1" applyAlignment="1">
      <alignment wrapText="1"/>
    </xf>
    <xf numFmtId="0" fontId="0" fillId="27" borderId="21" xfId="0" applyFill="1" applyBorder="1" applyAlignment="1">
      <alignment wrapText="1"/>
    </xf>
    <xf numFmtId="0" fontId="0" fillId="27" borderId="22" xfId="0" applyFill="1" applyBorder="1" applyAlignment="1">
      <alignment wrapText="1"/>
    </xf>
    <xf numFmtId="0" fontId="0" fillId="26" borderId="38" xfId="0" applyFont="1" applyFill="1" applyBorder="1" applyAlignment="1" applyProtection="1">
      <alignment horizontal="center" vertical="center" wrapText="1"/>
      <protection/>
    </xf>
    <xf numFmtId="164" fontId="18" fillId="0" borderId="39" xfId="0" applyNumberFormat="1" applyFont="1" applyBorder="1" applyAlignment="1" applyProtection="1">
      <alignment/>
      <protection/>
    </xf>
    <xf numFmtId="164" fontId="18" fillId="0" borderId="40" xfId="0" applyNumberFormat="1" applyFont="1" applyBorder="1" applyAlignment="1" applyProtection="1">
      <alignment/>
      <protection/>
    </xf>
    <xf numFmtId="164" fontId="18" fillId="0" borderId="41" xfId="0" applyNumberFormat="1" applyFont="1" applyBorder="1" applyAlignment="1" applyProtection="1">
      <alignment/>
      <protection/>
    </xf>
    <xf numFmtId="164" fontId="18" fillId="0" borderId="42" xfId="0" applyNumberFormat="1" applyFont="1" applyBorder="1" applyAlignment="1" applyProtection="1">
      <alignment/>
      <protection/>
    </xf>
    <xf numFmtId="164" fontId="18" fillId="0" borderId="43" xfId="0" applyNumberFormat="1" applyFont="1" applyBorder="1" applyAlignment="1" applyProtection="1">
      <alignment/>
      <protection/>
    </xf>
    <xf numFmtId="10" fontId="18" fillId="0" borderId="41" xfId="0" applyNumberFormat="1" applyFont="1" applyBorder="1" applyAlignment="1" applyProtection="1">
      <alignment/>
      <protection/>
    </xf>
    <xf numFmtId="164" fontId="0" fillId="0" borderId="42" xfId="0" applyNumberFormat="1" applyBorder="1" applyAlignment="1" applyProtection="1">
      <alignment/>
      <protection/>
    </xf>
    <xf numFmtId="10" fontId="18" fillId="0" borderId="44" xfId="0" applyNumberFormat="1" applyFont="1" applyBorder="1" applyAlignment="1" applyProtection="1">
      <alignment/>
      <protection/>
    </xf>
    <xf numFmtId="164" fontId="18" fillId="0" borderId="45" xfId="0" applyNumberFormat="1" applyFont="1" applyBorder="1" applyAlignment="1" applyProtection="1">
      <alignment/>
      <protection/>
    </xf>
    <xf numFmtId="164" fontId="18" fillId="0" borderId="46" xfId="0" applyNumberFormat="1" applyFont="1" applyBorder="1" applyAlignment="1" applyProtection="1">
      <alignment/>
      <protection/>
    </xf>
    <xf numFmtId="164" fontId="18" fillId="0" borderId="47" xfId="0" applyNumberFormat="1" applyFont="1" applyBorder="1" applyAlignment="1" applyProtection="1">
      <alignment/>
      <protection/>
    </xf>
    <xf numFmtId="164" fontId="18" fillId="0" borderId="48" xfId="0" applyNumberFormat="1" applyFont="1" applyBorder="1" applyAlignment="1" applyProtection="1">
      <alignment/>
      <protection/>
    </xf>
    <xf numFmtId="164" fontId="18" fillId="0" borderId="49" xfId="0" applyNumberFormat="1" applyFont="1" applyBorder="1" applyAlignment="1" applyProtection="1">
      <alignment/>
      <protection/>
    </xf>
    <xf numFmtId="10" fontId="18" fillId="0" borderId="47" xfId="0" applyNumberFormat="1" applyFont="1" applyBorder="1" applyAlignment="1" applyProtection="1">
      <alignment/>
      <protection/>
    </xf>
    <xf numFmtId="164" fontId="0" fillId="0" borderId="48" xfId="0" applyNumberFormat="1" applyBorder="1" applyAlignment="1" applyProtection="1">
      <alignment/>
      <protection/>
    </xf>
    <xf numFmtId="0" fontId="0" fillId="26" borderId="50" xfId="0" applyFill="1" applyBorder="1" applyAlignment="1" applyProtection="1">
      <alignment horizontal="center" vertical="center" wrapText="1"/>
      <protection/>
    </xf>
    <xf numFmtId="0" fontId="0" fillId="26" borderId="51" xfId="0" applyFill="1" applyBorder="1" applyAlignment="1" applyProtection="1">
      <alignment horizontal="center" vertical="center" wrapText="1"/>
      <protection/>
    </xf>
    <xf numFmtId="164" fontId="18" fillId="0" borderId="52" xfId="0" applyNumberFormat="1" applyFont="1" applyBorder="1" applyAlignment="1" applyProtection="1">
      <alignment/>
      <protection/>
    </xf>
    <xf numFmtId="164" fontId="18" fillId="0" borderId="53" xfId="0" applyNumberFormat="1" applyFont="1" applyBorder="1" applyAlignment="1" applyProtection="1">
      <alignment/>
      <protection/>
    </xf>
    <xf numFmtId="164" fontId="18" fillId="0" borderId="54" xfId="0" applyNumberFormat="1" applyFont="1" applyBorder="1" applyAlignment="1" applyProtection="1">
      <alignment/>
      <protection/>
    </xf>
    <xf numFmtId="164" fontId="18" fillId="0" borderId="55" xfId="0" applyNumberFormat="1" applyFont="1" applyBorder="1" applyAlignment="1" applyProtection="1">
      <alignment/>
      <protection/>
    </xf>
    <xf numFmtId="164" fontId="18" fillId="0" borderId="56" xfId="0" applyNumberFormat="1" applyFont="1" applyBorder="1" applyAlignment="1" applyProtection="1">
      <alignment/>
      <protection/>
    </xf>
    <xf numFmtId="10" fontId="18" fillId="0" borderId="54" xfId="0" applyNumberFormat="1" applyFont="1" applyBorder="1" applyAlignment="1" applyProtection="1">
      <alignment/>
      <protection/>
    </xf>
    <xf numFmtId="164" fontId="0" fillId="0" borderId="55" xfId="0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164" fontId="0" fillId="0" borderId="43" xfId="0" applyNumberFormat="1" applyBorder="1" applyAlignment="1" applyProtection="1">
      <alignment/>
      <protection/>
    </xf>
    <xf numFmtId="164" fontId="0" fillId="0" borderId="49" xfId="0" applyNumberFormat="1" applyBorder="1" applyAlignment="1" applyProtection="1">
      <alignment/>
      <protection/>
    </xf>
    <xf numFmtId="164" fontId="0" fillId="0" borderId="56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41" xfId="0" applyNumberFormat="1" applyBorder="1" applyAlignment="1" applyProtection="1">
      <alignment/>
      <protection/>
    </xf>
    <xf numFmtId="164" fontId="0" fillId="0" borderId="47" xfId="0" applyNumberFormat="1" applyBorder="1" applyAlignment="1" applyProtection="1">
      <alignment/>
      <protection/>
    </xf>
    <xf numFmtId="164" fontId="0" fillId="0" borderId="54" xfId="0" applyNumberForma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40" xfId="0" applyNumberFormat="1" applyBorder="1" applyAlignment="1" applyProtection="1">
      <alignment/>
      <protection/>
    </xf>
    <xf numFmtId="164" fontId="0" fillId="0" borderId="46" xfId="0" applyNumberFormat="1" applyBorder="1" applyAlignment="1" applyProtection="1">
      <alignment/>
      <protection/>
    </xf>
    <xf numFmtId="164" fontId="0" fillId="0" borderId="53" xfId="0" applyNumberFormat="1" applyBorder="1" applyAlignment="1" applyProtection="1">
      <alignment/>
      <protection/>
    </xf>
    <xf numFmtId="164" fontId="0" fillId="0" borderId="13" xfId="0" applyNumberFormat="1" applyFont="1" applyBorder="1" applyAlignment="1" applyProtection="1">
      <alignment/>
      <protection/>
    </xf>
    <xf numFmtId="164" fontId="0" fillId="0" borderId="57" xfId="0" applyNumberFormat="1" applyBorder="1" applyAlignment="1" applyProtection="1">
      <alignment/>
      <protection/>
    </xf>
    <xf numFmtId="164" fontId="0" fillId="0" borderId="58" xfId="0" applyNumberFormat="1" applyBorder="1" applyAlignment="1" applyProtection="1">
      <alignment/>
      <protection/>
    </xf>
    <xf numFmtId="164" fontId="0" fillId="0" borderId="59" xfId="0" applyNumberFormat="1" applyBorder="1" applyAlignment="1" applyProtection="1">
      <alignment/>
      <protection/>
    </xf>
    <xf numFmtId="164" fontId="0" fillId="0" borderId="6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11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18" fillId="24" borderId="21" xfId="0" applyFont="1" applyFill="1" applyBorder="1" applyAlignment="1">
      <alignment wrapText="1"/>
    </xf>
    <xf numFmtId="0" fontId="18" fillId="0" borderId="17" xfId="0" applyFont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4" fontId="18" fillId="0" borderId="31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24" borderId="21" xfId="0" applyFont="1" applyFill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24" borderId="22" xfId="0" applyFont="1" applyFill="1" applyBorder="1" applyAlignment="1">
      <alignment wrapText="1"/>
    </xf>
    <xf numFmtId="0" fontId="18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4" fontId="18" fillId="0" borderId="19" xfId="0" applyNumberFormat="1" applyFont="1" applyBorder="1" applyAlignment="1">
      <alignment/>
    </xf>
    <xf numFmtId="0" fontId="18" fillId="0" borderId="62" xfId="0" applyNumberFormat="1" applyFont="1" applyBorder="1" applyAlignment="1" applyProtection="1">
      <alignment horizontal="left" wrapText="1"/>
      <protection/>
    </xf>
    <xf numFmtId="0" fontId="0" fillId="0" borderId="63" xfId="0" applyBorder="1" applyAlignment="1" applyProtection="1">
      <alignment horizontal="left" wrapText="1"/>
      <protection/>
    </xf>
    <xf numFmtId="0" fontId="0" fillId="0" borderId="64" xfId="0" applyFont="1" applyBorder="1" applyAlignment="1" applyProtection="1">
      <alignment horizontal="left" wrapText="1"/>
      <protection/>
    </xf>
    <xf numFmtId="0" fontId="0" fillId="0" borderId="65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6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25" borderId="68" xfId="0" applyFill="1" applyBorder="1" applyAlignment="1">
      <alignment horizontal="center" vertical="center" wrapText="1"/>
    </xf>
    <xf numFmtId="0" fontId="0" fillId="25" borderId="69" xfId="0" applyFill="1" applyBorder="1" applyAlignment="1">
      <alignment horizontal="center" vertical="center" wrapText="1"/>
    </xf>
    <xf numFmtId="0" fontId="0" fillId="0" borderId="70" xfId="0" applyBorder="1" applyAlignment="1">
      <alignment horizontal="left" wrapText="1"/>
    </xf>
    <xf numFmtId="0" fontId="0" fillId="0" borderId="71" xfId="0" applyBorder="1" applyAlignment="1">
      <alignment horizontal="left" wrapText="1"/>
    </xf>
    <xf numFmtId="0" fontId="0" fillId="0" borderId="72" xfId="0" applyBorder="1" applyAlignment="1">
      <alignment horizontal="left" wrapText="1"/>
    </xf>
    <xf numFmtId="0" fontId="0" fillId="25" borderId="36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32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73" xfId="0" applyFill="1" applyBorder="1" applyAlignment="1">
      <alignment horizontal="center" vertical="center"/>
    </xf>
    <xf numFmtId="0" fontId="0" fillId="25" borderId="74" xfId="0" applyFill="1" applyBorder="1" applyAlignment="1">
      <alignment horizontal="center" vertical="center"/>
    </xf>
    <xf numFmtId="0" fontId="0" fillId="25" borderId="75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 wrapText="1"/>
    </xf>
    <xf numFmtId="0" fontId="0" fillId="25" borderId="31" xfId="0" applyFill="1" applyBorder="1" applyAlignment="1">
      <alignment horizontal="center" vertical="center" wrapText="1"/>
    </xf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Nadwyżka operacyjna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0955"/>
          <c:w val="0.768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'Tabelaryczna Prezentacja WPF'!$A$5</c:f>
              <c:strCache>
                <c:ptCount val="1"/>
                <c:pt idx="0">
                  <c:v>A.1. Dochody bieżące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'Tabelaryczna Prezentacja WPF'!$F$3:$Y$3</c:f>
              <c:strCache>
                <c:ptCount val="12"/>
                <c:pt idx="0">
                  <c:v>Plan na 31.12.2011 r.</c:v>
                </c:pt>
                <c:pt idx="1">
                  <c:v>Plan na 31.12.2012 r.</c:v>
                </c:pt>
                <c:pt idx="2">
                  <c:v>Plan na 31.12.2013 r.</c:v>
                </c:pt>
                <c:pt idx="3">
                  <c:v>Plan na 31.12.2014 r.</c:v>
                </c:pt>
                <c:pt idx="4">
                  <c:v>Plan na 31.12.2015 r.</c:v>
                </c:pt>
                <c:pt idx="5">
                  <c:v>Plan na 31.12.2016 r.</c:v>
                </c:pt>
                <c:pt idx="6">
                  <c:v>Plan na 31.12.2017 r.</c:v>
                </c:pt>
                <c:pt idx="7">
                  <c:v>Plan na 31.12.2018 r.</c:v>
                </c:pt>
                <c:pt idx="8">
                  <c:v>Plan na 31.12.2019 r.</c:v>
                </c:pt>
                <c:pt idx="9">
                  <c:v>Plan na 31.12.2020 r.</c:v>
                </c:pt>
                <c:pt idx="10">
                  <c:v>Plan na 31.12.2021 r.</c:v>
                </c:pt>
                <c:pt idx="11">
                  <c:v>Plan na 31.12.2022 r.</c:v>
                </c:pt>
              </c:strCache>
            </c:strRef>
          </c:cat>
          <c:val>
            <c:numRef>
              <c:f>'Tabelaryczna Prezentacja WPF'!$F$5:$Y$5</c:f>
              <c:numCache>
                <c:ptCount val="12"/>
                <c:pt idx="0">
                  <c:v>92589769</c:v>
                </c:pt>
                <c:pt idx="1">
                  <c:v>98714643</c:v>
                </c:pt>
                <c:pt idx="2">
                  <c:v>106414385</c:v>
                </c:pt>
                <c:pt idx="3">
                  <c:v>113437734</c:v>
                </c:pt>
                <c:pt idx="4">
                  <c:v>116840866</c:v>
                </c:pt>
                <c:pt idx="5">
                  <c:v>120346092</c:v>
                </c:pt>
                <c:pt idx="6">
                  <c:v>123956475</c:v>
                </c:pt>
                <c:pt idx="7">
                  <c:v>127675169</c:v>
                </c:pt>
                <c:pt idx="8">
                  <c:v>131505424</c:v>
                </c:pt>
                <c:pt idx="9">
                  <c:v>135450587</c:v>
                </c:pt>
                <c:pt idx="10">
                  <c:v>139514105</c:v>
                </c:pt>
                <c:pt idx="11">
                  <c:v>143699528</c:v>
                </c:pt>
              </c:numCache>
            </c:numRef>
          </c:val>
        </c:ser>
        <c:ser>
          <c:idx val="1"/>
          <c:order val="1"/>
          <c:tx>
            <c:strRef>
              <c:f>'Tabelaryczna Prezentacja WPF'!$A$9</c:f>
              <c:strCache>
                <c:ptCount val="1"/>
                <c:pt idx="0">
                  <c:v>B.1. Wydatki bieżące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'Tabelaryczna Prezentacja WPF'!$F$3:$Y$3</c:f>
              <c:strCache>
                <c:ptCount val="12"/>
                <c:pt idx="0">
                  <c:v>Plan na 31.12.2011 r.</c:v>
                </c:pt>
                <c:pt idx="1">
                  <c:v>Plan na 31.12.2012 r.</c:v>
                </c:pt>
                <c:pt idx="2">
                  <c:v>Plan na 31.12.2013 r.</c:v>
                </c:pt>
                <c:pt idx="3">
                  <c:v>Plan na 31.12.2014 r.</c:v>
                </c:pt>
                <c:pt idx="4">
                  <c:v>Plan na 31.12.2015 r.</c:v>
                </c:pt>
                <c:pt idx="5">
                  <c:v>Plan na 31.12.2016 r.</c:v>
                </c:pt>
                <c:pt idx="6">
                  <c:v>Plan na 31.12.2017 r.</c:v>
                </c:pt>
                <c:pt idx="7">
                  <c:v>Plan na 31.12.2018 r.</c:v>
                </c:pt>
                <c:pt idx="8">
                  <c:v>Plan na 31.12.2019 r.</c:v>
                </c:pt>
                <c:pt idx="9">
                  <c:v>Plan na 31.12.2020 r.</c:v>
                </c:pt>
                <c:pt idx="10">
                  <c:v>Plan na 31.12.2021 r.</c:v>
                </c:pt>
                <c:pt idx="11">
                  <c:v>Plan na 31.12.2022 r.</c:v>
                </c:pt>
              </c:strCache>
            </c:strRef>
          </c:cat>
          <c:val>
            <c:numRef>
              <c:f>'Tabelaryczna Prezentacja WPF'!$F$9:$Y$9</c:f>
              <c:numCache>
                <c:ptCount val="12"/>
                <c:pt idx="0">
                  <c:v>95782111</c:v>
                </c:pt>
                <c:pt idx="1">
                  <c:v>97930042</c:v>
                </c:pt>
                <c:pt idx="2">
                  <c:v>98419692</c:v>
                </c:pt>
                <c:pt idx="3">
                  <c:v>98911790</c:v>
                </c:pt>
                <c:pt idx="4">
                  <c:v>101384585</c:v>
                </c:pt>
                <c:pt idx="5">
                  <c:v>103919200</c:v>
                </c:pt>
                <c:pt idx="6">
                  <c:v>106517180</c:v>
                </c:pt>
                <c:pt idx="7">
                  <c:v>109073592</c:v>
                </c:pt>
                <c:pt idx="8">
                  <c:v>111691358</c:v>
                </c:pt>
                <c:pt idx="9">
                  <c:v>114371951</c:v>
                </c:pt>
                <c:pt idx="10">
                  <c:v>117116877</c:v>
                </c:pt>
                <c:pt idx="11">
                  <c:v>119927683</c:v>
                </c:pt>
              </c:numCache>
            </c:numRef>
          </c:val>
        </c:ser>
        <c:axId val="48807575"/>
        <c:axId val="36614992"/>
      </c:barChart>
      <c:catAx>
        <c:axId val="488075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7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5"/>
          <c:y val="0.4915"/>
          <c:w val="0.20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096"/>
          <c:w val="0.721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'Tabelaryczna Prezentacja WPF'!$A$11</c:f>
              <c:strCache>
                <c:ptCount val="1"/>
                <c:pt idx="0">
                  <c:v>C. Wynik budżetu (A-B)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'Tabelaryczna Prezentacja WPF'!$F$3:$Y$3</c:f>
              <c:strCache>
                <c:ptCount val="12"/>
                <c:pt idx="0">
                  <c:v>Plan na 31.12.2011 r.</c:v>
                </c:pt>
                <c:pt idx="1">
                  <c:v>Plan na 31.12.2012 r.</c:v>
                </c:pt>
                <c:pt idx="2">
                  <c:v>Plan na 31.12.2013 r.</c:v>
                </c:pt>
                <c:pt idx="3">
                  <c:v>Plan na 31.12.2014 r.</c:v>
                </c:pt>
                <c:pt idx="4">
                  <c:v>Plan na 31.12.2015 r.</c:v>
                </c:pt>
                <c:pt idx="5">
                  <c:v>Plan na 31.12.2016 r.</c:v>
                </c:pt>
                <c:pt idx="6">
                  <c:v>Plan na 31.12.2017 r.</c:v>
                </c:pt>
                <c:pt idx="7">
                  <c:v>Plan na 31.12.2018 r.</c:v>
                </c:pt>
                <c:pt idx="8">
                  <c:v>Plan na 31.12.2019 r.</c:v>
                </c:pt>
                <c:pt idx="9">
                  <c:v>Plan na 31.12.2020 r.</c:v>
                </c:pt>
                <c:pt idx="10">
                  <c:v>Plan na 31.12.2021 r.</c:v>
                </c:pt>
                <c:pt idx="11">
                  <c:v>Plan na 31.12.2022 r.</c:v>
                </c:pt>
              </c:strCache>
            </c:strRef>
          </c:cat>
          <c:val>
            <c:numRef>
              <c:f>'Tabelaryczna Prezentacja WPF'!$F$11:$Y$11</c:f>
              <c:numCache>
                <c:ptCount val="12"/>
                <c:pt idx="0">
                  <c:v>-10484196</c:v>
                </c:pt>
                <c:pt idx="1">
                  <c:v>41706</c:v>
                </c:pt>
                <c:pt idx="2">
                  <c:v>5273992</c:v>
                </c:pt>
                <c:pt idx="3">
                  <c:v>5273992</c:v>
                </c:pt>
                <c:pt idx="4">
                  <c:v>5338977</c:v>
                </c:pt>
                <c:pt idx="5">
                  <c:v>5079323</c:v>
                </c:pt>
                <c:pt idx="6">
                  <c:v>4507276</c:v>
                </c:pt>
                <c:pt idx="7">
                  <c:v>4390929</c:v>
                </c:pt>
                <c:pt idx="8">
                  <c:v>3608276</c:v>
                </c:pt>
                <c:pt idx="9">
                  <c:v>2334612</c:v>
                </c:pt>
                <c:pt idx="10">
                  <c:v>950000</c:v>
                </c:pt>
                <c:pt idx="11">
                  <c:v>850000</c:v>
                </c:pt>
              </c:numCache>
            </c:numRef>
          </c:val>
          <c:smooth val="0"/>
        </c:ser>
        <c:marker val="1"/>
        <c:axId val="61099473"/>
        <c:axId val="13024346"/>
      </c:line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99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51925"/>
          <c:w val="0.26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25</xdr:row>
      <xdr:rowOff>9525</xdr:rowOff>
    </xdr:to>
    <xdr:graphicFrame>
      <xdr:nvGraphicFramePr>
        <xdr:cNvPr id="1" name="Nadwyżka operacyjna"/>
        <xdr:cNvGraphicFramePr/>
      </xdr:nvGraphicFramePr>
      <xdr:xfrm>
        <a:off x="0" y="0"/>
        <a:ext cx="61055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0</xdr:row>
      <xdr:rowOff>9525</xdr:rowOff>
    </xdr:from>
    <xdr:to>
      <xdr:col>20</xdr:col>
      <xdr:colOff>9525</xdr:colOff>
      <xdr:row>25</xdr:row>
      <xdr:rowOff>9525</xdr:rowOff>
    </xdr:to>
    <xdr:graphicFrame>
      <xdr:nvGraphicFramePr>
        <xdr:cNvPr id="2" name="Wynik budżetu"/>
        <xdr:cNvGraphicFramePr/>
      </xdr:nvGraphicFramePr>
      <xdr:xfrm>
        <a:off x="6115050" y="9525"/>
        <a:ext cx="60864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view="pageLayout" workbookViewId="0" topLeftCell="I1">
      <selection activeCell="M17" sqref="M17"/>
    </sheetView>
  </sheetViews>
  <sheetFormatPr defaultColWidth="9.140625" defaultRowHeight="12.75"/>
  <cols>
    <col min="1" max="1" width="35.28125" style="78" customWidth="1"/>
    <col min="2" max="3" width="13.7109375" style="78" customWidth="1"/>
    <col min="4" max="5" width="14.8515625" style="78" customWidth="1"/>
    <col min="6" max="6" width="15.28125" style="78" customWidth="1"/>
    <col min="7" max="7" width="15.140625" style="78" customWidth="1"/>
    <col min="8" max="8" width="15.28125" style="78" customWidth="1"/>
    <col min="9" max="9" width="14.7109375" style="78" customWidth="1"/>
    <col min="10" max="10" width="14.140625" style="78" customWidth="1"/>
    <col min="11" max="11" width="14.28125" style="78" customWidth="1"/>
    <col min="12" max="12" width="14.140625" style="78" customWidth="1"/>
    <col min="13" max="13" width="14.7109375" style="78" customWidth="1"/>
    <col min="14" max="14" width="14.421875" style="78" customWidth="1"/>
    <col min="15" max="15" width="14.28125" style="78" customWidth="1"/>
    <col min="16" max="16" width="14.57421875" style="78" customWidth="1"/>
    <col min="17" max="17" width="14.8515625" style="78" customWidth="1"/>
    <col min="18" max="24" width="11.8515625" style="78" hidden="1" customWidth="1"/>
    <col min="25" max="25" width="2.7109375" style="78" hidden="1" customWidth="1"/>
    <col min="26" max="16384" width="9.140625" style="78" customWidth="1"/>
  </cols>
  <sheetData>
    <row r="1" spans="1:5" ht="12.75">
      <c r="A1" s="127" t="s">
        <v>135</v>
      </c>
      <c r="B1" s="127"/>
      <c r="C1" s="127"/>
      <c r="D1" s="127"/>
      <c r="E1" s="101"/>
    </row>
    <row r="2" ht="13.5" thickBot="1"/>
    <row r="3" spans="1:25" ht="35.25" customHeight="1" thickBot="1">
      <c r="A3" s="22"/>
      <c r="B3" s="23" t="s">
        <v>0</v>
      </c>
      <c r="C3" s="32" t="s">
        <v>94</v>
      </c>
      <c r="D3" s="32" t="s">
        <v>139</v>
      </c>
      <c r="E3" s="32" t="s">
        <v>138</v>
      </c>
      <c r="F3" s="23" t="s">
        <v>1</v>
      </c>
      <c r="G3" s="23" t="s">
        <v>2</v>
      </c>
      <c r="H3" s="23" t="s">
        <v>3</v>
      </c>
      <c r="I3" s="23" t="s">
        <v>4</v>
      </c>
      <c r="J3" s="23" t="s">
        <v>5</v>
      </c>
      <c r="K3" s="23" t="s">
        <v>6</v>
      </c>
      <c r="L3" s="23" t="s">
        <v>7</v>
      </c>
      <c r="M3" s="23" t="s">
        <v>8</v>
      </c>
      <c r="N3" s="23" t="s">
        <v>9</v>
      </c>
      <c r="O3" s="23" t="s">
        <v>10</v>
      </c>
      <c r="P3" s="23" t="s">
        <v>11</v>
      </c>
      <c r="Q3" s="23" t="s">
        <v>12</v>
      </c>
      <c r="R3" s="23" t="s">
        <v>13</v>
      </c>
      <c r="S3" s="23" t="s">
        <v>14</v>
      </c>
      <c r="T3" s="48" t="s">
        <v>15</v>
      </c>
      <c r="U3" s="64" t="s">
        <v>116</v>
      </c>
      <c r="V3" s="64" t="s">
        <v>117</v>
      </c>
      <c r="W3" s="64" t="s">
        <v>118</v>
      </c>
      <c r="X3" s="64" t="s">
        <v>119</v>
      </c>
      <c r="Y3" s="65" t="s">
        <v>120</v>
      </c>
    </row>
    <row r="4" spans="1:25" ht="18.75" customHeight="1">
      <c r="A4" s="24" t="s">
        <v>16</v>
      </c>
      <c r="B4" s="1">
        <f>B5+B6</f>
        <v>86135723.58</v>
      </c>
      <c r="C4" s="1">
        <f aca="true" t="shared" si="0" ref="C4:T4">C5+C6</f>
        <v>85800709.71000001</v>
      </c>
      <c r="D4" s="1">
        <f t="shared" si="0"/>
        <v>100754903</v>
      </c>
      <c r="E4" s="1">
        <f t="shared" si="0"/>
        <v>96948572.67999999</v>
      </c>
      <c r="F4" s="1">
        <f t="shared" si="0"/>
        <v>95954500</v>
      </c>
      <c r="G4" s="1">
        <f t="shared" si="0"/>
        <v>108890173</v>
      </c>
      <c r="H4" s="1">
        <f t="shared" si="0"/>
        <v>118414385</v>
      </c>
      <c r="I4" s="1">
        <f t="shared" si="0"/>
        <v>122437734</v>
      </c>
      <c r="J4" s="1">
        <f t="shared" si="0"/>
        <v>123340866</v>
      </c>
      <c r="K4" s="1">
        <f t="shared" si="0"/>
        <v>125346092</v>
      </c>
      <c r="L4" s="1">
        <f t="shared" si="0"/>
        <v>127956475</v>
      </c>
      <c r="M4" s="1">
        <f t="shared" si="0"/>
        <v>130675169</v>
      </c>
      <c r="N4" s="1">
        <f t="shared" si="0"/>
        <v>134005424</v>
      </c>
      <c r="O4" s="1">
        <f t="shared" si="0"/>
        <v>137450587</v>
      </c>
      <c r="P4" s="1">
        <f t="shared" si="0"/>
        <v>141514105</v>
      </c>
      <c r="Q4" s="1">
        <f t="shared" si="0"/>
        <v>145699528</v>
      </c>
      <c r="R4" s="1">
        <f t="shared" si="0"/>
        <v>0</v>
      </c>
      <c r="S4" s="1">
        <f t="shared" si="0"/>
        <v>0</v>
      </c>
      <c r="T4" s="49">
        <f t="shared" si="0"/>
        <v>0</v>
      </c>
      <c r="U4" s="57">
        <f>U5+U6</f>
        <v>0</v>
      </c>
      <c r="V4" s="57">
        <f>V5+V6</f>
        <v>0</v>
      </c>
      <c r="W4" s="57">
        <f>W5+W6</f>
        <v>0</v>
      </c>
      <c r="X4" s="57">
        <f>X5+X6</f>
        <v>0</v>
      </c>
      <c r="Y4" s="66">
        <f>Y5+Y6</f>
        <v>0</v>
      </c>
    </row>
    <row r="5" spans="1:25" ht="18.75" customHeight="1">
      <c r="A5" s="25" t="s">
        <v>17</v>
      </c>
      <c r="B5" s="7">
        <v>78903612.33</v>
      </c>
      <c r="C5" s="7">
        <v>82866453.98</v>
      </c>
      <c r="D5" s="7">
        <v>86883422</v>
      </c>
      <c r="E5" s="7">
        <v>87569554.96</v>
      </c>
      <c r="F5" s="7">
        <v>92589769</v>
      </c>
      <c r="G5" s="7">
        <v>98714643</v>
      </c>
      <c r="H5" s="7">
        <v>106414385</v>
      </c>
      <c r="I5" s="7">
        <v>113437734</v>
      </c>
      <c r="J5" s="7">
        <v>116840866</v>
      </c>
      <c r="K5" s="7">
        <v>120346092</v>
      </c>
      <c r="L5" s="7">
        <v>123956475</v>
      </c>
      <c r="M5" s="7">
        <v>127675169</v>
      </c>
      <c r="N5" s="7">
        <v>131505424</v>
      </c>
      <c r="O5" s="7">
        <v>135450587</v>
      </c>
      <c r="P5" s="7">
        <v>139514105</v>
      </c>
      <c r="Q5" s="7">
        <v>143699528</v>
      </c>
      <c r="R5" s="7"/>
      <c r="S5" s="7"/>
      <c r="T5" s="55"/>
      <c r="U5" s="63"/>
      <c r="V5" s="63"/>
      <c r="W5" s="63"/>
      <c r="X5" s="63"/>
      <c r="Y5" s="72"/>
    </row>
    <row r="6" spans="1:25" ht="18.75" customHeight="1">
      <c r="A6" s="25" t="s">
        <v>18</v>
      </c>
      <c r="B6" s="7">
        <v>7232111.25</v>
      </c>
      <c r="C6" s="7">
        <v>2934255.73</v>
      </c>
      <c r="D6" s="7">
        <v>13871481</v>
      </c>
      <c r="E6" s="7">
        <v>9379017.72</v>
      </c>
      <c r="F6" s="7">
        <v>3364731</v>
      </c>
      <c r="G6" s="7">
        <v>10175530</v>
      </c>
      <c r="H6" s="7">
        <v>12000000</v>
      </c>
      <c r="I6" s="7">
        <v>9000000</v>
      </c>
      <c r="J6" s="7">
        <v>6500000</v>
      </c>
      <c r="K6" s="7">
        <v>5000000</v>
      </c>
      <c r="L6" s="7">
        <v>4000000</v>
      </c>
      <c r="M6" s="7">
        <v>3000000</v>
      </c>
      <c r="N6" s="7">
        <v>2500000</v>
      </c>
      <c r="O6" s="7">
        <v>2000000</v>
      </c>
      <c r="P6" s="7">
        <v>2000000</v>
      </c>
      <c r="Q6" s="7">
        <v>2000000</v>
      </c>
      <c r="R6" s="7"/>
      <c r="S6" s="7"/>
      <c r="T6" s="55"/>
      <c r="U6" s="63"/>
      <c r="V6" s="63"/>
      <c r="W6" s="63"/>
      <c r="X6" s="63"/>
      <c r="Y6" s="72"/>
    </row>
    <row r="7" spans="1:25" ht="18.75" customHeight="1" thickBot="1">
      <c r="A7" s="26" t="s">
        <v>19</v>
      </c>
      <c r="B7" s="79">
        <v>3571700</v>
      </c>
      <c r="C7" s="79">
        <v>4062</v>
      </c>
      <c r="D7" s="79">
        <v>1000000</v>
      </c>
      <c r="E7" s="79">
        <v>13308</v>
      </c>
      <c r="F7" s="79">
        <v>1251141</v>
      </c>
      <c r="G7" s="79">
        <v>6230000</v>
      </c>
      <c r="H7" s="79">
        <v>11000000</v>
      </c>
      <c r="I7" s="79">
        <v>6300000</v>
      </c>
      <c r="J7" s="79">
        <v>4500000</v>
      </c>
      <c r="K7" s="79">
        <v>3000000</v>
      </c>
      <c r="L7" s="79">
        <v>2000000</v>
      </c>
      <c r="M7" s="79">
        <v>1000000</v>
      </c>
      <c r="N7" s="79">
        <v>500000</v>
      </c>
      <c r="O7" s="79">
        <v>300000</v>
      </c>
      <c r="P7" s="79">
        <v>300000</v>
      </c>
      <c r="Q7" s="79">
        <v>300000</v>
      </c>
      <c r="R7" s="79"/>
      <c r="S7" s="79"/>
      <c r="T7" s="80"/>
      <c r="U7" s="81"/>
      <c r="V7" s="81"/>
      <c r="W7" s="81"/>
      <c r="X7" s="81"/>
      <c r="Y7" s="82"/>
    </row>
    <row r="8" spans="1:25" ht="18.75" customHeight="1">
      <c r="A8" s="27" t="s">
        <v>20</v>
      </c>
      <c r="B8" s="2">
        <f>B9+B10</f>
        <v>86177636.72</v>
      </c>
      <c r="C8" s="2">
        <f aca="true" t="shared" si="1" ref="C8:T8">C9+C10</f>
        <v>91050181.47</v>
      </c>
      <c r="D8" s="2">
        <f t="shared" si="1"/>
        <v>115174790</v>
      </c>
      <c r="E8" s="2">
        <f t="shared" si="1"/>
        <v>107194416.5</v>
      </c>
      <c r="F8" s="2">
        <f t="shared" si="1"/>
        <v>106438696</v>
      </c>
      <c r="G8" s="2">
        <f t="shared" si="1"/>
        <v>108848467</v>
      </c>
      <c r="H8" s="2">
        <f t="shared" si="1"/>
        <v>113140393</v>
      </c>
      <c r="I8" s="2">
        <f t="shared" si="1"/>
        <v>117163742</v>
      </c>
      <c r="J8" s="2">
        <f t="shared" si="1"/>
        <v>118001889</v>
      </c>
      <c r="K8" s="2">
        <f t="shared" si="1"/>
        <v>120266769</v>
      </c>
      <c r="L8" s="2">
        <f t="shared" si="1"/>
        <v>123449199</v>
      </c>
      <c r="M8" s="2">
        <f t="shared" si="1"/>
        <v>126284240</v>
      </c>
      <c r="N8" s="2">
        <f t="shared" si="1"/>
        <v>130397148</v>
      </c>
      <c r="O8" s="2">
        <f t="shared" si="1"/>
        <v>135115975</v>
      </c>
      <c r="P8" s="2">
        <f t="shared" si="1"/>
        <v>140564105</v>
      </c>
      <c r="Q8" s="2">
        <f t="shared" si="1"/>
        <v>144849528</v>
      </c>
      <c r="R8" s="2">
        <f t="shared" si="1"/>
        <v>0</v>
      </c>
      <c r="S8" s="2">
        <f t="shared" si="1"/>
        <v>0</v>
      </c>
      <c r="T8" s="50">
        <f t="shared" si="1"/>
        <v>0</v>
      </c>
      <c r="U8" s="58">
        <f>U9+U10</f>
        <v>0</v>
      </c>
      <c r="V8" s="58">
        <f>V9+V10</f>
        <v>0</v>
      </c>
      <c r="W8" s="58">
        <f>W9+W10</f>
        <v>0</v>
      </c>
      <c r="X8" s="58">
        <f>X9+X10</f>
        <v>0</v>
      </c>
      <c r="Y8" s="67">
        <f>Y9+Y10</f>
        <v>0</v>
      </c>
    </row>
    <row r="9" spans="1:25" ht="18.75" customHeight="1">
      <c r="A9" s="25" t="s">
        <v>21</v>
      </c>
      <c r="B9" s="7">
        <v>74507941.97</v>
      </c>
      <c r="C9" s="7">
        <v>79801773.31</v>
      </c>
      <c r="D9" s="7">
        <v>89176632</v>
      </c>
      <c r="E9" s="7">
        <v>85691702.87</v>
      </c>
      <c r="F9" s="7">
        <v>95782111</v>
      </c>
      <c r="G9" s="7">
        <v>97930042</v>
      </c>
      <c r="H9" s="7">
        <v>98419692</v>
      </c>
      <c r="I9" s="7">
        <v>98911790</v>
      </c>
      <c r="J9" s="7">
        <v>101384585</v>
      </c>
      <c r="K9" s="7">
        <v>103919200</v>
      </c>
      <c r="L9" s="7">
        <v>106517180</v>
      </c>
      <c r="M9" s="7">
        <v>109073592</v>
      </c>
      <c r="N9" s="7">
        <v>111691358</v>
      </c>
      <c r="O9" s="7">
        <v>114371951</v>
      </c>
      <c r="P9" s="7">
        <v>117116877</v>
      </c>
      <c r="Q9" s="7">
        <v>119927683</v>
      </c>
      <c r="R9" s="7"/>
      <c r="S9" s="7"/>
      <c r="T9" s="55"/>
      <c r="U9" s="63"/>
      <c r="V9" s="63"/>
      <c r="W9" s="63"/>
      <c r="X9" s="63"/>
      <c r="Y9" s="72"/>
    </row>
    <row r="10" spans="1:25" ht="18.75" customHeight="1" thickBot="1">
      <c r="A10" s="26" t="s">
        <v>22</v>
      </c>
      <c r="B10" s="79">
        <v>11669694.75</v>
      </c>
      <c r="C10" s="79">
        <v>11248408.16</v>
      </c>
      <c r="D10" s="79">
        <v>25998158</v>
      </c>
      <c r="E10" s="79">
        <v>21502713.63</v>
      </c>
      <c r="F10" s="79">
        <v>10656585</v>
      </c>
      <c r="G10" s="79">
        <v>10918425</v>
      </c>
      <c r="H10" s="79">
        <v>14720701</v>
      </c>
      <c r="I10" s="79">
        <v>18251952</v>
      </c>
      <c r="J10" s="79">
        <v>16617304</v>
      </c>
      <c r="K10" s="79">
        <v>16347569</v>
      </c>
      <c r="L10" s="79">
        <v>16932019</v>
      </c>
      <c r="M10" s="79">
        <v>17210648</v>
      </c>
      <c r="N10" s="79">
        <v>18705790</v>
      </c>
      <c r="O10" s="79">
        <v>20744024</v>
      </c>
      <c r="P10" s="79">
        <v>23447228</v>
      </c>
      <c r="Q10" s="79">
        <v>24921845</v>
      </c>
      <c r="R10" s="79"/>
      <c r="S10" s="79"/>
      <c r="T10" s="80"/>
      <c r="U10" s="81"/>
      <c r="V10" s="81"/>
      <c r="W10" s="81"/>
      <c r="X10" s="81"/>
      <c r="Y10" s="82"/>
    </row>
    <row r="11" spans="1:25" ht="18.75" customHeight="1" thickBot="1">
      <c r="A11" s="28" t="s">
        <v>23</v>
      </c>
      <c r="B11" s="3">
        <f>B4-B8</f>
        <v>-41913.140000000596</v>
      </c>
      <c r="C11" s="3">
        <f aca="true" t="shared" si="2" ref="C11:T11">C4-C8</f>
        <v>-5249471.75999999</v>
      </c>
      <c r="D11" s="3">
        <f t="shared" si="2"/>
        <v>-14419887</v>
      </c>
      <c r="E11" s="3">
        <f t="shared" si="2"/>
        <v>-10245843.820000008</v>
      </c>
      <c r="F11" s="3">
        <f t="shared" si="2"/>
        <v>-10484196</v>
      </c>
      <c r="G11" s="3">
        <f t="shared" si="2"/>
        <v>41706</v>
      </c>
      <c r="H11" s="3">
        <f t="shared" si="2"/>
        <v>5273992</v>
      </c>
      <c r="I11" s="3">
        <f t="shared" si="2"/>
        <v>5273992</v>
      </c>
      <c r="J11" s="3">
        <f t="shared" si="2"/>
        <v>5338977</v>
      </c>
      <c r="K11" s="3">
        <f t="shared" si="2"/>
        <v>5079323</v>
      </c>
      <c r="L11" s="3">
        <f t="shared" si="2"/>
        <v>4507276</v>
      </c>
      <c r="M11" s="3">
        <f t="shared" si="2"/>
        <v>4390929</v>
      </c>
      <c r="N11" s="3">
        <f t="shared" si="2"/>
        <v>3608276</v>
      </c>
      <c r="O11" s="3">
        <f t="shared" si="2"/>
        <v>2334612</v>
      </c>
      <c r="P11" s="3">
        <f t="shared" si="2"/>
        <v>950000</v>
      </c>
      <c r="Q11" s="3">
        <f t="shared" si="2"/>
        <v>850000</v>
      </c>
      <c r="R11" s="3">
        <f t="shared" si="2"/>
        <v>0</v>
      </c>
      <c r="S11" s="3">
        <f t="shared" si="2"/>
        <v>0</v>
      </c>
      <c r="T11" s="51">
        <f t="shared" si="2"/>
        <v>0</v>
      </c>
      <c r="U11" s="59">
        <f>U4-U8</f>
        <v>0</v>
      </c>
      <c r="V11" s="59">
        <f>V4-V8</f>
        <v>0</v>
      </c>
      <c r="W11" s="59">
        <f>W4-W8</f>
        <v>0</v>
      </c>
      <c r="X11" s="59">
        <f>X4-X8</f>
        <v>0</v>
      </c>
      <c r="Y11" s="68">
        <f>Y4-Y8</f>
        <v>0</v>
      </c>
    </row>
    <row r="12" spans="1:25" ht="18.75" customHeight="1">
      <c r="A12" s="27" t="s">
        <v>24</v>
      </c>
      <c r="B12" s="2">
        <f>B13-B23</f>
        <v>4022278.8800000004</v>
      </c>
      <c r="C12" s="2">
        <f>C13-C23</f>
        <v>8210850.1</v>
      </c>
      <c r="D12" s="2">
        <f>D13-D23</f>
        <v>14419887</v>
      </c>
      <c r="E12" s="2">
        <f>E13-E23</f>
        <v>14219303.100000001</v>
      </c>
      <c r="F12" s="2">
        <f aca="true" t="shared" si="3" ref="F12:K12">F13-F23</f>
        <v>10484196</v>
      </c>
      <c r="G12" s="2">
        <f t="shared" si="3"/>
        <v>-41706</v>
      </c>
      <c r="H12" s="2">
        <f t="shared" si="3"/>
        <v>-5273992</v>
      </c>
      <c r="I12" s="2">
        <f t="shared" si="3"/>
        <v>-5273992</v>
      </c>
      <c r="J12" s="2">
        <f t="shared" si="3"/>
        <v>-5338977</v>
      </c>
      <c r="K12" s="2">
        <f t="shared" si="3"/>
        <v>-5079323</v>
      </c>
      <c r="L12" s="2">
        <f>L13-L23</f>
        <v>-4507276</v>
      </c>
      <c r="M12" s="2">
        <f aca="true" t="shared" si="4" ref="M12:T12">M13-M23</f>
        <v>-4390929</v>
      </c>
      <c r="N12" s="2">
        <f t="shared" si="4"/>
        <v>-3608276</v>
      </c>
      <c r="O12" s="2">
        <f t="shared" si="4"/>
        <v>-2334612</v>
      </c>
      <c r="P12" s="2">
        <f t="shared" si="4"/>
        <v>-950000</v>
      </c>
      <c r="Q12" s="2">
        <f t="shared" si="4"/>
        <v>-850000</v>
      </c>
      <c r="R12" s="2">
        <f t="shared" si="4"/>
        <v>0</v>
      </c>
      <c r="S12" s="2">
        <f t="shared" si="4"/>
        <v>0</v>
      </c>
      <c r="T12" s="50">
        <f t="shared" si="4"/>
        <v>0</v>
      </c>
      <c r="U12" s="58">
        <f>U13-U23</f>
        <v>0</v>
      </c>
      <c r="V12" s="58">
        <f>V13-V23</f>
        <v>0</v>
      </c>
      <c r="W12" s="58">
        <f>W13-W23</f>
        <v>0</v>
      </c>
      <c r="X12" s="58">
        <f>X13-X23</f>
        <v>0</v>
      </c>
      <c r="Y12" s="67">
        <f>Y13-Y23</f>
        <v>0</v>
      </c>
    </row>
    <row r="13" spans="1:25" ht="18.75" customHeight="1">
      <c r="A13" s="29" t="s">
        <v>25</v>
      </c>
      <c r="B13" s="4">
        <f>B14+B16+B18+B19+B20+B21+B22</f>
        <v>6139332.3100000005</v>
      </c>
      <c r="C13" s="4">
        <f aca="true" t="shared" si="5" ref="C13:T13">C14+C16+C18+C19+C20+C21+C22</f>
        <v>10180255.02</v>
      </c>
      <c r="D13" s="4">
        <f t="shared" si="5"/>
        <v>16944367</v>
      </c>
      <c r="E13" s="4">
        <f>E14+E16+E18+E19+E20+E21+E22</f>
        <v>16967693.1</v>
      </c>
      <c r="F13" s="4">
        <f t="shared" si="5"/>
        <v>15711404</v>
      </c>
      <c r="G13" s="4">
        <f t="shared" si="5"/>
        <v>7085851</v>
      </c>
      <c r="H13" s="4">
        <f t="shared" si="5"/>
        <v>0</v>
      </c>
      <c r="I13" s="4">
        <f t="shared" si="5"/>
        <v>0</v>
      </c>
      <c r="J13" s="4">
        <f t="shared" si="5"/>
        <v>0</v>
      </c>
      <c r="K13" s="4">
        <f t="shared" si="5"/>
        <v>0</v>
      </c>
      <c r="L13" s="4">
        <f t="shared" si="5"/>
        <v>0</v>
      </c>
      <c r="M13" s="4">
        <f t="shared" si="5"/>
        <v>0</v>
      </c>
      <c r="N13" s="4">
        <f t="shared" si="5"/>
        <v>0</v>
      </c>
      <c r="O13" s="4">
        <f t="shared" si="5"/>
        <v>0</v>
      </c>
      <c r="P13" s="4">
        <f t="shared" si="5"/>
        <v>0</v>
      </c>
      <c r="Q13" s="4">
        <f t="shared" si="5"/>
        <v>0</v>
      </c>
      <c r="R13" s="4">
        <f t="shared" si="5"/>
        <v>0</v>
      </c>
      <c r="S13" s="4">
        <f t="shared" si="5"/>
        <v>0</v>
      </c>
      <c r="T13" s="52">
        <f t="shared" si="5"/>
        <v>0</v>
      </c>
      <c r="U13" s="60">
        <f>U14+U16+U18+U19+U20+U21+U22</f>
        <v>0</v>
      </c>
      <c r="V13" s="60">
        <f>V14+V16+V18+V19+V20+V21+V22</f>
        <v>0</v>
      </c>
      <c r="W13" s="60">
        <f>W14+W16+W18+W19+W20+W21+W22</f>
        <v>0</v>
      </c>
      <c r="X13" s="60">
        <f>X14+X16+X18+X19+X20+X21+X22</f>
        <v>0</v>
      </c>
      <c r="Y13" s="69">
        <f>Y14+Y16+Y18+Y19+Y20+Y21+Y22</f>
        <v>0</v>
      </c>
    </row>
    <row r="14" spans="1:25" ht="18.75" customHeight="1">
      <c r="A14" s="25" t="s">
        <v>26</v>
      </c>
      <c r="B14" s="7">
        <v>3506361.37</v>
      </c>
      <c r="C14" s="7">
        <v>6500000</v>
      </c>
      <c r="D14" s="7">
        <v>14100000</v>
      </c>
      <c r="E14" s="7">
        <v>13977886.11</v>
      </c>
      <c r="F14" s="7">
        <v>9737945</v>
      </c>
      <c r="G14" s="7">
        <v>3000000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5"/>
      <c r="U14" s="63"/>
      <c r="V14" s="63"/>
      <c r="W14" s="63"/>
      <c r="X14" s="63"/>
      <c r="Y14" s="72"/>
    </row>
    <row r="15" spans="1:25" ht="40.5" customHeight="1">
      <c r="A15" s="25" t="s">
        <v>27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5"/>
      <c r="U15" s="63"/>
      <c r="V15" s="63"/>
      <c r="W15" s="63"/>
      <c r="X15" s="63"/>
      <c r="Y15" s="72"/>
    </row>
    <row r="16" spans="1:25" ht="28.5" customHeight="1">
      <c r="A16" s="25" t="s">
        <v>28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5"/>
      <c r="U16" s="63"/>
      <c r="V16" s="63"/>
      <c r="W16" s="63"/>
      <c r="X16" s="63"/>
      <c r="Y16" s="72"/>
    </row>
    <row r="17" spans="1:25" ht="38.25">
      <c r="A17" s="25" t="s">
        <v>29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5"/>
      <c r="U17" s="63"/>
      <c r="V17" s="63"/>
      <c r="W17" s="63"/>
      <c r="X17" s="63"/>
      <c r="Y17" s="72"/>
    </row>
    <row r="18" spans="1:25" ht="18.75" customHeight="1">
      <c r="A18" s="25" t="s">
        <v>30</v>
      </c>
      <c r="B18" s="7">
        <v>300000</v>
      </c>
      <c r="C18" s="7"/>
      <c r="D18" s="7"/>
      <c r="E18" s="7"/>
      <c r="F18" s="7">
        <v>2000000</v>
      </c>
      <c r="G18" s="7">
        <v>2000000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5"/>
      <c r="U18" s="63"/>
      <c r="V18" s="63"/>
      <c r="W18" s="63"/>
      <c r="X18" s="63"/>
      <c r="Y18" s="72"/>
    </row>
    <row r="19" spans="1:25" ht="18.75" customHeight="1">
      <c r="A19" s="25" t="s">
        <v>31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5"/>
      <c r="U19" s="63"/>
      <c r="V19" s="63"/>
      <c r="W19" s="63"/>
      <c r="X19" s="63"/>
      <c r="Y19" s="72"/>
    </row>
    <row r="20" spans="1:25" ht="18.75" customHeight="1">
      <c r="A20" s="25" t="s">
        <v>32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5"/>
      <c r="U20" s="63"/>
      <c r="V20" s="63"/>
      <c r="W20" s="63"/>
      <c r="X20" s="63"/>
      <c r="Y20" s="72"/>
    </row>
    <row r="21" spans="1:25" ht="18.75" customHeight="1">
      <c r="A21" s="25" t="s">
        <v>33</v>
      </c>
      <c r="B21" s="7">
        <v>2332970.94</v>
      </c>
      <c r="C21" s="7">
        <v>3680255.02</v>
      </c>
      <c r="D21" s="7">
        <v>2844367</v>
      </c>
      <c r="E21" s="7">
        <v>2989806.99</v>
      </c>
      <c r="F21" s="7">
        <v>3973459</v>
      </c>
      <c r="G21" s="7">
        <v>2085851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5"/>
      <c r="U21" s="63"/>
      <c r="V21" s="63"/>
      <c r="W21" s="63"/>
      <c r="X21" s="63"/>
      <c r="Y21" s="72"/>
    </row>
    <row r="22" spans="1:25" ht="18.75" customHeight="1">
      <c r="A22" s="25" t="s">
        <v>34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5"/>
      <c r="U22" s="63"/>
      <c r="V22" s="63"/>
      <c r="W22" s="63"/>
      <c r="X22" s="63"/>
      <c r="Y22" s="72"/>
    </row>
    <row r="23" spans="1:25" ht="18.75" customHeight="1">
      <c r="A23" s="29" t="s">
        <v>35</v>
      </c>
      <c r="B23" s="4">
        <f>B24+B26+B28+B29</f>
        <v>2117053.43</v>
      </c>
      <c r="C23" s="4">
        <f aca="true" t="shared" si="6" ref="C23:T23">C24+C26+C28+C29</f>
        <v>1969404.92</v>
      </c>
      <c r="D23" s="4">
        <f t="shared" si="6"/>
        <v>2524480</v>
      </c>
      <c r="E23" s="4">
        <f t="shared" si="6"/>
        <v>2748390</v>
      </c>
      <c r="F23" s="4">
        <f t="shared" si="6"/>
        <v>5227208</v>
      </c>
      <c r="G23" s="4">
        <f t="shared" si="6"/>
        <v>7127557</v>
      </c>
      <c r="H23" s="4">
        <f t="shared" si="6"/>
        <v>5273992</v>
      </c>
      <c r="I23" s="4">
        <f t="shared" si="6"/>
        <v>5273992</v>
      </c>
      <c r="J23" s="4">
        <f t="shared" si="6"/>
        <v>5338977</v>
      </c>
      <c r="K23" s="4">
        <f t="shared" si="6"/>
        <v>5079323</v>
      </c>
      <c r="L23" s="4">
        <f t="shared" si="6"/>
        <v>4507276</v>
      </c>
      <c r="M23" s="4">
        <f t="shared" si="6"/>
        <v>4390929</v>
      </c>
      <c r="N23" s="4">
        <f t="shared" si="6"/>
        <v>3608276</v>
      </c>
      <c r="O23" s="4">
        <f t="shared" si="6"/>
        <v>2334612</v>
      </c>
      <c r="P23" s="4">
        <f t="shared" si="6"/>
        <v>950000</v>
      </c>
      <c r="Q23" s="4">
        <f t="shared" si="6"/>
        <v>850000</v>
      </c>
      <c r="R23" s="4">
        <f t="shared" si="6"/>
        <v>0</v>
      </c>
      <c r="S23" s="4">
        <f t="shared" si="6"/>
        <v>0</v>
      </c>
      <c r="T23" s="52">
        <f t="shared" si="6"/>
        <v>0</v>
      </c>
      <c r="U23" s="60">
        <f>U24+U26+U28+U29</f>
        <v>0</v>
      </c>
      <c r="V23" s="60">
        <f>V24+V26+V28+V29</f>
        <v>0</v>
      </c>
      <c r="W23" s="60">
        <f>W24+W26+W28+W29</f>
        <v>0</v>
      </c>
      <c r="X23" s="60">
        <f>X24+X26+X28+X29</f>
        <v>0</v>
      </c>
      <c r="Y23" s="69">
        <f>Y24+Y26+Y28+Y29</f>
        <v>0</v>
      </c>
    </row>
    <row r="24" spans="1:25" ht="27.75" customHeight="1">
      <c r="A24" s="25" t="s">
        <v>36</v>
      </c>
      <c r="B24" s="7">
        <v>2117053.43</v>
      </c>
      <c r="C24" s="7">
        <v>1969404.92</v>
      </c>
      <c r="D24" s="7">
        <v>2524480</v>
      </c>
      <c r="E24" s="7">
        <v>2748390</v>
      </c>
      <c r="F24" s="7">
        <v>3227208</v>
      </c>
      <c r="G24" s="7">
        <v>5127557</v>
      </c>
      <c r="H24" s="7">
        <v>5273992</v>
      </c>
      <c r="I24" s="7">
        <v>5273992</v>
      </c>
      <c r="J24" s="7">
        <v>5338977</v>
      </c>
      <c r="K24" s="7">
        <v>5079323</v>
      </c>
      <c r="L24" s="7">
        <v>4507276</v>
      </c>
      <c r="M24" s="7">
        <v>4390929</v>
      </c>
      <c r="N24" s="7">
        <v>3608276</v>
      </c>
      <c r="O24" s="7">
        <v>2334612</v>
      </c>
      <c r="P24" s="7">
        <v>950000</v>
      </c>
      <c r="Q24" s="7">
        <v>850000</v>
      </c>
      <c r="R24" s="7"/>
      <c r="S24" s="7"/>
      <c r="T24" s="55"/>
      <c r="U24" s="63"/>
      <c r="V24" s="63"/>
      <c r="W24" s="63"/>
      <c r="X24" s="63"/>
      <c r="Y24" s="72"/>
    </row>
    <row r="25" spans="1:25" ht="41.25" customHeight="1">
      <c r="A25" s="25" t="s">
        <v>37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5"/>
      <c r="U25" s="63"/>
      <c r="V25" s="63"/>
      <c r="W25" s="63"/>
      <c r="X25" s="63"/>
      <c r="Y25" s="72"/>
    </row>
    <row r="26" spans="1:25" ht="27.75" customHeight="1">
      <c r="A26" s="25" t="s">
        <v>38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5"/>
      <c r="U26" s="63"/>
      <c r="V26" s="63"/>
      <c r="W26" s="63"/>
      <c r="X26" s="63"/>
      <c r="Y26" s="72"/>
    </row>
    <row r="27" spans="1:25" ht="51">
      <c r="A27" s="25" t="s">
        <v>39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5"/>
      <c r="U27" s="63"/>
      <c r="V27" s="63"/>
      <c r="W27" s="63"/>
      <c r="X27" s="63"/>
      <c r="Y27" s="72"/>
    </row>
    <row r="28" spans="1:25" ht="18" customHeight="1">
      <c r="A28" s="25" t="s">
        <v>40</v>
      </c>
      <c r="B28" s="7"/>
      <c r="C28" s="7"/>
      <c r="D28" s="7"/>
      <c r="E28" s="7"/>
      <c r="F28" s="7">
        <v>2000000</v>
      </c>
      <c r="G28" s="7">
        <v>2000000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5"/>
      <c r="U28" s="63"/>
      <c r="V28" s="63"/>
      <c r="W28" s="63"/>
      <c r="X28" s="63"/>
      <c r="Y28" s="72"/>
    </row>
    <row r="29" spans="1:25" ht="26.25" thickBot="1">
      <c r="A29" s="26" t="s">
        <v>41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81"/>
      <c r="V29" s="81"/>
      <c r="W29" s="81"/>
      <c r="X29" s="81"/>
      <c r="Y29" s="82"/>
    </row>
    <row r="30" spans="1:25" ht="18.75" customHeight="1" thickBot="1">
      <c r="A30" s="28" t="s">
        <v>42</v>
      </c>
      <c r="B30" s="83"/>
      <c r="C30" s="83">
        <v>6401.85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85"/>
      <c r="V30" s="85"/>
      <c r="W30" s="85"/>
      <c r="X30" s="85"/>
      <c r="Y30" s="86"/>
    </row>
    <row r="31" spans="1:25" ht="19.5" customHeight="1" thickBot="1">
      <c r="A31" s="27" t="s">
        <v>43</v>
      </c>
      <c r="B31" s="87">
        <v>10208835</v>
      </c>
      <c r="C31" s="87">
        <v>9288291</v>
      </c>
      <c r="D31" s="88">
        <v>7438793</v>
      </c>
      <c r="E31" s="103">
        <v>5974294.78</v>
      </c>
      <c r="F31" s="88">
        <v>5503431</v>
      </c>
      <c r="G31" s="88">
        <v>3723205</v>
      </c>
      <c r="H31" s="88">
        <v>2189498</v>
      </c>
      <c r="I31" s="88">
        <v>939186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0"/>
      <c r="V31" s="90"/>
      <c r="W31" s="90"/>
      <c r="X31" s="90"/>
      <c r="Y31" s="91"/>
    </row>
    <row r="32" spans="1:25" ht="54.75" customHeight="1">
      <c r="A32" s="25" t="s">
        <v>44</v>
      </c>
      <c r="B32" s="92">
        <v>1813185</v>
      </c>
      <c r="C32" s="92">
        <v>1770544</v>
      </c>
      <c r="D32" s="7">
        <v>1849498</v>
      </c>
      <c r="E32" s="102">
        <v>1464498.22</v>
      </c>
      <c r="F32" s="88">
        <v>1855362</v>
      </c>
      <c r="G32" s="88">
        <v>2080226</v>
      </c>
      <c r="H32" s="88">
        <v>1533708</v>
      </c>
      <c r="I32" s="88">
        <v>1250312</v>
      </c>
      <c r="J32" s="88">
        <v>939186</v>
      </c>
      <c r="K32" s="7"/>
      <c r="L32" s="7"/>
      <c r="M32" s="7"/>
      <c r="N32" s="7"/>
      <c r="O32" s="7"/>
      <c r="P32" s="7"/>
      <c r="Q32" s="7"/>
      <c r="R32" s="7"/>
      <c r="S32" s="7"/>
      <c r="T32" s="55"/>
      <c r="U32" s="63"/>
      <c r="V32" s="63"/>
      <c r="W32" s="63"/>
      <c r="X32" s="63"/>
      <c r="Y32" s="72"/>
    </row>
    <row r="33" spans="1:25" ht="83.25" customHeight="1" thickBot="1">
      <c r="A33" s="26" t="s">
        <v>45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80"/>
      <c r="U33" s="81"/>
      <c r="V33" s="81"/>
      <c r="W33" s="81"/>
      <c r="X33" s="81"/>
      <c r="Y33" s="82"/>
    </row>
    <row r="34" spans="1:25" ht="41.25" customHeight="1">
      <c r="A34" s="27" t="s">
        <v>46</v>
      </c>
      <c r="B34" s="2">
        <f>B35+B36+B37+B38+B39+B40</f>
        <v>4912523.98</v>
      </c>
      <c r="C34" s="2">
        <f aca="true" t="shared" si="7" ref="C34:T34">C35+C36+C37+C38+C39+C40</f>
        <v>4479110.52</v>
      </c>
      <c r="D34" s="2">
        <f>D35+D36+D37+D38+D39+D40</f>
        <v>5534739</v>
      </c>
      <c r="E34" s="2">
        <f>E35+E36+E37+E38+E39+E40</f>
        <v>5211162.79</v>
      </c>
      <c r="F34" s="2">
        <f t="shared" si="7"/>
        <v>6755977</v>
      </c>
      <c r="G34" s="2">
        <f t="shared" si="7"/>
        <v>9144043</v>
      </c>
      <c r="H34" s="2">
        <f t="shared" si="7"/>
        <v>8653946</v>
      </c>
      <c r="I34" s="2">
        <f t="shared" si="7"/>
        <v>8103589</v>
      </c>
      <c r="J34" s="2">
        <f t="shared" si="7"/>
        <v>7587413</v>
      </c>
      <c r="K34" s="2">
        <f t="shared" si="7"/>
        <v>6119862</v>
      </c>
      <c r="L34" s="2">
        <f t="shared" si="7"/>
        <v>5296521</v>
      </c>
      <c r="M34" s="2">
        <f t="shared" si="7"/>
        <v>4943104</v>
      </c>
      <c r="N34" s="2">
        <f t="shared" si="7"/>
        <v>3942998</v>
      </c>
      <c r="O34" s="2">
        <f t="shared" si="7"/>
        <v>2506212</v>
      </c>
      <c r="P34" s="2">
        <f t="shared" si="7"/>
        <v>1029500</v>
      </c>
      <c r="Q34" s="2">
        <f t="shared" si="7"/>
        <v>875500</v>
      </c>
      <c r="R34" s="2">
        <f t="shared" si="7"/>
        <v>0</v>
      </c>
      <c r="S34" s="2">
        <f t="shared" si="7"/>
        <v>0</v>
      </c>
      <c r="T34" s="50">
        <f t="shared" si="7"/>
        <v>0</v>
      </c>
      <c r="U34" s="58">
        <f>U35+U36+U37+U38+U39+U40</f>
        <v>0</v>
      </c>
      <c r="V34" s="58">
        <f>V35+V36+V37+V38+V39+V40</f>
        <v>0</v>
      </c>
      <c r="W34" s="58">
        <f>W35+W36+W37+W38+W39+W40</f>
        <v>0</v>
      </c>
      <c r="X34" s="58">
        <f>X35+X36+X37+X38+X39+X40</f>
        <v>0</v>
      </c>
      <c r="Y34" s="67">
        <f>Y35+Y36+Y37+Y38+Y39+Y40</f>
        <v>0</v>
      </c>
    </row>
    <row r="35" spans="1:25" ht="27.75" customHeight="1">
      <c r="A35" s="25" t="s">
        <v>47</v>
      </c>
      <c r="B35" s="4">
        <f>B24-B25</f>
        <v>2117053.43</v>
      </c>
      <c r="C35" s="4">
        <f aca="true" t="shared" si="8" ref="C35:T35">C24-C25</f>
        <v>1969404.92</v>
      </c>
      <c r="D35" s="4">
        <f t="shared" si="8"/>
        <v>2524480</v>
      </c>
      <c r="E35" s="4">
        <f>E24-E25</f>
        <v>2748390</v>
      </c>
      <c r="F35" s="4">
        <f t="shared" si="8"/>
        <v>3227208</v>
      </c>
      <c r="G35" s="4">
        <f t="shared" si="8"/>
        <v>5127557</v>
      </c>
      <c r="H35" s="4">
        <f t="shared" si="8"/>
        <v>5273992</v>
      </c>
      <c r="I35" s="4">
        <f t="shared" si="8"/>
        <v>5273992</v>
      </c>
      <c r="J35" s="4">
        <f t="shared" si="8"/>
        <v>5338977</v>
      </c>
      <c r="K35" s="4">
        <f t="shared" si="8"/>
        <v>5079323</v>
      </c>
      <c r="L35" s="4">
        <f t="shared" si="8"/>
        <v>4507276</v>
      </c>
      <c r="M35" s="4">
        <f t="shared" si="8"/>
        <v>4390929</v>
      </c>
      <c r="N35" s="4">
        <f t="shared" si="8"/>
        <v>3608276</v>
      </c>
      <c r="O35" s="4">
        <f t="shared" si="8"/>
        <v>2334612</v>
      </c>
      <c r="P35" s="4">
        <f t="shared" si="8"/>
        <v>950000</v>
      </c>
      <c r="Q35" s="4">
        <f t="shared" si="8"/>
        <v>850000</v>
      </c>
      <c r="R35" s="4">
        <f t="shared" si="8"/>
        <v>0</v>
      </c>
      <c r="S35" s="4">
        <f t="shared" si="8"/>
        <v>0</v>
      </c>
      <c r="T35" s="52">
        <f t="shared" si="8"/>
        <v>0</v>
      </c>
      <c r="U35" s="60">
        <f>U24-U25</f>
        <v>0</v>
      </c>
      <c r="V35" s="60">
        <f>V24-V25</f>
        <v>0</v>
      </c>
      <c r="W35" s="60">
        <f>W24-W25</f>
        <v>0</v>
      </c>
      <c r="X35" s="60">
        <f>X24-X25</f>
        <v>0</v>
      </c>
      <c r="Y35" s="69">
        <f>Y24-Y25</f>
        <v>0</v>
      </c>
    </row>
    <row r="36" spans="1:25" ht="27" customHeight="1">
      <c r="A36" s="25" t="s">
        <v>48</v>
      </c>
      <c r="B36" s="7">
        <v>982285.55</v>
      </c>
      <c r="C36" s="7">
        <v>739161.6</v>
      </c>
      <c r="D36" s="7">
        <v>1160761</v>
      </c>
      <c r="E36" s="7">
        <v>998274.57</v>
      </c>
      <c r="F36" s="7">
        <v>1673407</v>
      </c>
      <c r="G36" s="7">
        <v>1936260</v>
      </c>
      <c r="H36" s="7">
        <v>1846246</v>
      </c>
      <c r="I36" s="7">
        <v>1579285</v>
      </c>
      <c r="J36" s="7">
        <v>1309250</v>
      </c>
      <c r="K36" s="7">
        <v>1040539</v>
      </c>
      <c r="L36" s="7">
        <v>789245</v>
      </c>
      <c r="M36" s="7">
        <v>552175</v>
      </c>
      <c r="N36" s="7">
        <v>334722</v>
      </c>
      <c r="O36" s="7">
        <v>171600</v>
      </c>
      <c r="P36" s="7">
        <v>79500</v>
      </c>
      <c r="Q36" s="7">
        <v>25500</v>
      </c>
      <c r="R36" s="7"/>
      <c r="S36" s="7"/>
      <c r="T36" s="55"/>
      <c r="U36" s="63"/>
      <c r="V36" s="63"/>
      <c r="W36" s="63"/>
      <c r="X36" s="63"/>
      <c r="Y36" s="72"/>
    </row>
    <row r="37" spans="1:25" ht="27" customHeight="1">
      <c r="A37" s="25" t="s">
        <v>49</v>
      </c>
      <c r="B37" s="4">
        <f>B26-B27</f>
        <v>0</v>
      </c>
      <c r="C37" s="4">
        <f aca="true" t="shared" si="9" ref="C37:T37">C26-C27</f>
        <v>0</v>
      </c>
      <c r="D37" s="4">
        <f>D26-D27</f>
        <v>0</v>
      </c>
      <c r="E37" s="4">
        <f>E26-E27</f>
        <v>0</v>
      </c>
      <c r="F37" s="4">
        <f t="shared" si="9"/>
        <v>0</v>
      </c>
      <c r="G37" s="4">
        <f t="shared" si="9"/>
        <v>0</v>
      </c>
      <c r="H37" s="4">
        <f t="shared" si="9"/>
        <v>0</v>
      </c>
      <c r="I37" s="4">
        <f t="shared" si="9"/>
        <v>0</v>
      </c>
      <c r="J37" s="4">
        <f t="shared" si="9"/>
        <v>0</v>
      </c>
      <c r="K37" s="4">
        <f t="shared" si="9"/>
        <v>0</v>
      </c>
      <c r="L37" s="4">
        <f t="shared" si="9"/>
        <v>0</v>
      </c>
      <c r="M37" s="4">
        <f t="shared" si="9"/>
        <v>0</v>
      </c>
      <c r="N37" s="4">
        <f t="shared" si="9"/>
        <v>0</v>
      </c>
      <c r="O37" s="4">
        <f t="shared" si="9"/>
        <v>0</v>
      </c>
      <c r="P37" s="4">
        <f t="shared" si="9"/>
        <v>0</v>
      </c>
      <c r="Q37" s="4">
        <f t="shared" si="9"/>
        <v>0</v>
      </c>
      <c r="R37" s="4">
        <f t="shared" si="9"/>
        <v>0</v>
      </c>
      <c r="S37" s="4">
        <f t="shared" si="9"/>
        <v>0</v>
      </c>
      <c r="T37" s="52">
        <f t="shared" si="9"/>
        <v>0</v>
      </c>
      <c r="U37" s="60">
        <f>U26-U27</f>
        <v>0</v>
      </c>
      <c r="V37" s="60">
        <f>V26-V27</f>
        <v>0</v>
      </c>
      <c r="W37" s="60">
        <f>W26-W27</f>
        <v>0</v>
      </c>
      <c r="X37" s="60">
        <f>X26-X27</f>
        <v>0</v>
      </c>
      <c r="Y37" s="69">
        <f>Y26-Y27</f>
        <v>0</v>
      </c>
    </row>
    <row r="38" spans="1:25" ht="28.5" customHeight="1">
      <c r="A38" s="25" t="s">
        <v>50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5"/>
      <c r="U38" s="63"/>
      <c r="V38" s="63"/>
      <c r="W38" s="63"/>
      <c r="X38" s="63"/>
      <c r="Y38" s="72"/>
    </row>
    <row r="39" spans="1:25" ht="52.5" customHeight="1">
      <c r="A39" s="25" t="s">
        <v>51</v>
      </c>
      <c r="B39" s="4">
        <f>B32-B33</f>
        <v>1813185</v>
      </c>
      <c r="C39" s="4">
        <f aca="true" t="shared" si="10" ref="C39:K39">C32-C33</f>
        <v>1770544</v>
      </c>
      <c r="D39" s="4">
        <f t="shared" si="10"/>
        <v>1849498</v>
      </c>
      <c r="E39" s="4">
        <f t="shared" si="10"/>
        <v>1464498.22</v>
      </c>
      <c r="F39" s="4">
        <f t="shared" si="10"/>
        <v>1855362</v>
      </c>
      <c r="G39" s="4">
        <f t="shared" si="10"/>
        <v>2080226</v>
      </c>
      <c r="H39" s="4">
        <f t="shared" si="10"/>
        <v>1533708</v>
      </c>
      <c r="I39" s="4">
        <f t="shared" si="10"/>
        <v>1250312</v>
      </c>
      <c r="J39" s="4">
        <f t="shared" si="10"/>
        <v>939186</v>
      </c>
      <c r="K39" s="4">
        <f t="shared" si="10"/>
        <v>0</v>
      </c>
      <c r="L39" s="4">
        <f>L32-L33</f>
        <v>0</v>
      </c>
      <c r="M39" s="4">
        <f aca="true" t="shared" si="11" ref="M39:T39">M32-M33</f>
        <v>0</v>
      </c>
      <c r="N39" s="4">
        <f t="shared" si="11"/>
        <v>0</v>
      </c>
      <c r="O39" s="4">
        <f t="shared" si="11"/>
        <v>0</v>
      </c>
      <c r="P39" s="4">
        <f t="shared" si="11"/>
        <v>0</v>
      </c>
      <c r="Q39" s="4">
        <f t="shared" si="11"/>
        <v>0</v>
      </c>
      <c r="R39" s="4">
        <f t="shared" si="11"/>
        <v>0</v>
      </c>
      <c r="S39" s="4">
        <f t="shared" si="11"/>
        <v>0</v>
      </c>
      <c r="T39" s="52">
        <f t="shared" si="11"/>
        <v>0</v>
      </c>
      <c r="U39" s="60">
        <f>U32-U33</f>
        <v>0</v>
      </c>
      <c r="V39" s="60">
        <f>V32-V33</f>
        <v>0</v>
      </c>
      <c r="W39" s="60">
        <f>W32-W33</f>
        <v>0</v>
      </c>
      <c r="X39" s="60">
        <f>X32-X33</f>
        <v>0</v>
      </c>
      <c r="Y39" s="69">
        <f>Y32-Y33</f>
        <v>0</v>
      </c>
    </row>
    <row r="40" spans="1:25" ht="41.25" customHeight="1" thickBot="1">
      <c r="A40" s="26" t="s">
        <v>52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3"/>
      <c r="U40" s="61"/>
      <c r="V40" s="61"/>
      <c r="W40" s="61"/>
      <c r="X40" s="61"/>
      <c r="Y40" s="70"/>
    </row>
    <row r="41" spans="1:25" ht="16.5" customHeight="1" thickBot="1">
      <c r="A41" s="28" t="s">
        <v>53</v>
      </c>
      <c r="B41" s="6">
        <f>B34/B4</f>
        <v>0.05703236445720934</v>
      </c>
      <c r="C41" s="6">
        <f aca="true" t="shared" si="12" ref="C41:T41">C34/C4</f>
        <v>0.052203653502856315</v>
      </c>
      <c r="D41" s="6">
        <f t="shared" si="12"/>
        <v>0.05493270138923165</v>
      </c>
      <c r="E41" s="6">
        <f t="shared" si="12"/>
        <v>0.05375182579738007</v>
      </c>
      <c r="F41" s="6">
        <f t="shared" si="12"/>
        <v>0.07040813093705871</v>
      </c>
      <c r="G41" s="6">
        <f t="shared" si="12"/>
        <v>0.08397491479786702</v>
      </c>
      <c r="H41" s="6">
        <f t="shared" si="12"/>
        <v>0.07308188105693408</v>
      </c>
      <c r="I41" s="6">
        <f t="shared" si="12"/>
        <v>0.06618538856656724</v>
      </c>
      <c r="J41" s="6">
        <f t="shared" si="12"/>
        <v>0.061515807745342085</v>
      </c>
      <c r="K41" s="6">
        <f t="shared" si="12"/>
        <v>0.0488237160198022</v>
      </c>
      <c r="L41" s="6">
        <f t="shared" si="12"/>
        <v>0.04139314559892338</v>
      </c>
      <c r="M41" s="6">
        <f t="shared" si="12"/>
        <v>0.03782741616350999</v>
      </c>
      <c r="N41" s="6">
        <f t="shared" si="12"/>
        <v>0.029424167188934085</v>
      </c>
      <c r="O41" s="6">
        <f t="shared" si="12"/>
        <v>0.01823354890437827</v>
      </c>
      <c r="P41" s="6">
        <f t="shared" si="12"/>
        <v>0.007274893198808698</v>
      </c>
      <c r="Q41" s="6">
        <f t="shared" si="12"/>
        <v>0.006008941909544141</v>
      </c>
      <c r="R41" s="6" t="e">
        <f t="shared" si="12"/>
        <v>#DIV/0!</v>
      </c>
      <c r="S41" s="6" t="e">
        <f t="shared" si="12"/>
        <v>#DIV/0!</v>
      </c>
      <c r="T41" s="54" t="e">
        <f t="shared" si="12"/>
        <v>#DIV/0!</v>
      </c>
      <c r="U41" s="62" t="e">
        <f>U34/U4</f>
        <v>#DIV/0!</v>
      </c>
      <c r="V41" s="62" t="e">
        <f>V34/V4</f>
        <v>#DIV/0!</v>
      </c>
      <c r="W41" s="62" t="e">
        <f>W34/W4</f>
        <v>#DIV/0!</v>
      </c>
      <c r="X41" s="62" t="e">
        <f>X34/X4</f>
        <v>#DIV/0!</v>
      </c>
      <c r="Y41" s="71" t="e">
        <f>Y34/Y4</f>
        <v>#DIV/0!</v>
      </c>
    </row>
    <row r="42" spans="1:25" ht="25.5">
      <c r="A42" s="27" t="s">
        <v>54</v>
      </c>
      <c r="B42" s="2">
        <f>B43+B45+B47+B48</f>
        <v>17470506.77</v>
      </c>
      <c r="C42" s="2">
        <f aca="true" t="shared" si="13" ref="C42:T42">C43+C45+C47+C48</f>
        <v>21994700</v>
      </c>
      <c r="D42" s="2">
        <f t="shared" si="13"/>
        <v>33570220</v>
      </c>
      <c r="E42" s="2">
        <f t="shared" si="13"/>
        <v>33224197</v>
      </c>
      <c r="F42" s="2">
        <f t="shared" si="13"/>
        <v>39734934</v>
      </c>
      <c r="G42" s="2">
        <f t="shared" si="13"/>
        <v>37607377</v>
      </c>
      <c r="H42" s="2">
        <f t="shared" si="13"/>
        <v>32333385</v>
      </c>
      <c r="I42" s="2">
        <f t="shared" si="13"/>
        <v>27059393</v>
      </c>
      <c r="J42" s="2">
        <f t="shared" si="13"/>
        <v>21720416</v>
      </c>
      <c r="K42" s="2">
        <f t="shared" si="13"/>
        <v>16641093</v>
      </c>
      <c r="L42" s="2">
        <f t="shared" si="13"/>
        <v>12133817</v>
      </c>
      <c r="M42" s="2">
        <f t="shared" si="13"/>
        <v>7742888</v>
      </c>
      <c r="N42" s="2">
        <f t="shared" si="13"/>
        <v>4134612</v>
      </c>
      <c r="O42" s="2">
        <f t="shared" si="13"/>
        <v>1800000</v>
      </c>
      <c r="P42" s="2">
        <f t="shared" si="13"/>
        <v>850000</v>
      </c>
      <c r="Q42" s="2">
        <f t="shared" si="13"/>
        <v>0</v>
      </c>
      <c r="R42" s="2">
        <f t="shared" si="13"/>
        <v>0</v>
      </c>
      <c r="S42" s="2">
        <f t="shared" si="13"/>
        <v>0</v>
      </c>
      <c r="T42" s="50">
        <f t="shared" si="13"/>
        <v>0</v>
      </c>
      <c r="U42" s="58">
        <f>U43+U45+U47+U48</f>
        <v>0</v>
      </c>
      <c r="V42" s="58">
        <f>V43+V45+V47+V48</f>
        <v>0</v>
      </c>
      <c r="W42" s="58">
        <f>W43+W45+W47+W48</f>
        <v>0</v>
      </c>
      <c r="X42" s="58">
        <f>X43+X45+X47+X48</f>
        <v>0</v>
      </c>
      <c r="Y42" s="67">
        <f>Y43+Y45+Y47+Y48</f>
        <v>0</v>
      </c>
    </row>
    <row r="43" spans="1:25" ht="18.75" customHeight="1">
      <c r="A43" s="25" t="s">
        <v>55</v>
      </c>
      <c r="B43" s="7"/>
      <c r="C43" s="7">
        <f aca="true" t="shared" si="14" ref="C43:T43">B43+C16-C26</f>
        <v>0</v>
      </c>
      <c r="D43" s="7">
        <f t="shared" si="14"/>
        <v>0</v>
      </c>
      <c r="E43" s="7">
        <f t="shared" si="14"/>
        <v>0</v>
      </c>
      <c r="F43" s="7">
        <f>D43+F16-F26</f>
        <v>0</v>
      </c>
      <c r="G43" s="7">
        <f t="shared" si="14"/>
        <v>0</v>
      </c>
      <c r="H43" s="7">
        <f t="shared" si="14"/>
        <v>0</v>
      </c>
      <c r="I43" s="7">
        <f t="shared" si="14"/>
        <v>0</v>
      </c>
      <c r="J43" s="7">
        <f t="shared" si="14"/>
        <v>0</v>
      </c>
      <c r="K43" s="7">
        <f t="shared" si="14"/>
        <v>0</v>
      </c>
      <c r="L43" s="7">
        <f t="shared" si="14"/>
        <v>0</v>
      </c>
      <c r="M43" s="7">
        <f t="shared" si="14"/>
        <v>0</v>
      </c>
      <c r="N43" s="7">
        <f t="shared" si="14"/>
        <v>0</v>
      </c>
      <c r="O43" s="7">
        <f t="shared" si="14"/>
        <v>0</v>
      </c>
      <c r="P43" s="7">
        <f t="shared" si="14"/>
        <v>0</v>
      </c>
      <c r="Q43" s="7">
        <f t="shared" si="14"/>
        <v>0</v>
      </c>
      <c r="R43" s="7">
        <f t="shared" si="14"/>
        <v>0</v>
      </c>
      <c r="S43" s="7">
        <f t="shared" si="14"/>
        <v>0</v>
      </c>
      <c r="T43" s="55">
        <f t="shared" si="14"/>
        <v>0</v>
      </c>
      <c r="U43" s="63">
        <f>T43+U16-U26</f>
        <v>0</v>
      </c>
      <c r="V43" s="63">
        <f>U43+V16-V26</f>
        <v>0</v>
      </c>
      <c r="W43" s="63">
        <f>V43+W16-W26</f>
        <v>0</v>
      </c>
      <c r="X43" s="63">
        <f>W43+X16-X26</f>
        <v>0</v>
      </c>
      <c r="Y43" s="72">
        <f>X43+Y16-Y26</f>
        <v>0</v>
      </c>
    </row>
    <row r="44" spans="1:25" ht="38.25">
      <c r="A44" s="25" t="s">
        <v>56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5"/>
      <c r="U44" s="63"/>
      <c r="V44" s="63"/>
      <c r="W44" s="63"/>
      <c r="X44" s="63"/>
      <c r="Y44" s="72"/>
    </row>
    <row r="45" spans="1:25" ht="18.75" customHeight="1">
      <c r="A45" s="25" t="s">
        <v>57</v>
      </c>
      <c r="B45" s="7">
        <v>17470506.77</v>
      </c>
      <c r="C45" s="7">
        <f aca="true" t="shared" si="15" ref="C45:T45">B45+C14-C24-C30</f>
        <v>21994700</v>
      </c>
      <c r="D45" s="7">
        <f t="shared" si="15"/>
        <v>33570220</v>
      </c>
      <c r="E45" s="7">
        <v>33224197</v>
      </c>
      <c r="F45" s="7">
        <f>E45+F14-F24-F30</f>
        <v>39734934</v>
      </c>
      <c r="G45" s="7">
        <f t="shared" si="15"/>
        <v>37607377</v>
      </c>
      <c r="H45" s="7">
        <f t="shared" si="15"/>
        <v>32333385</v>
      </c>
      <c r="I45" s="7">
        <f t="shared" si="15"/>
        <v>27059393</v>
      </c>
      <c r="J45" s="7">
        <f t="shared" si="15"/>
        <v>21720416</v>
      </c>
      <c r="K45" s="7">
        <f t="shared" si="15"/>
        <v>16641093</v>
      </c>
      <c r="L45" s="7">
        <f t="shared" si="15"/>
        <v>12133817</v>
      </c>
      <c r="M45" s="7">
        <f t="shared" si="15"/>
        <v>7742888</v>
      </c>
      <c r="N45" s="7">
        <f t="shared" si="15"/>
        <v>4134612</v>
      </c>
      <c r="O45" s="7">
        <f t="shared" si="15"/>
        <v>1800000</v>
      </c>
      <c r="P45" s="7">
        <f t="shared" si="15"/>
        <v>850000</v>
      </c>
      <c r="Q45" s="7">
        <f t="shared" si="15"/>
        <v>0</v>
      </c>
      <c r="R45" s="7">
        <f t="shared" si="15"/>
        <v>0</v>
      </c>
      <c r="S45" s="7">
        <f t="shared" si="15"/>
        <v>0</v>
      </c>
      <c r="T45" s="55">
        <f t="shared" si="15"/>
        <v>0</v>
      </c>
      <c r="U45" s="63">
        <f>T45+U14-U24-U30</f>
        <v>0</v>
      </c>
      <c r="V45" s="63">
        <f>U45+V14-V24-V30</f>
        <v>0</v>
      </c>
      <c r="W45" s="63">
        <f>V45+W14-W24-W30</f>
        <v>0</v>
      </c>
      <c r="X45" s="63">
        <f>W45+X14-X24-X30</f>
        <v>0</v>
      </c>
      <c r="Y45" s="72">
        <f>X45+Y14-Y24-Y30</f>
        <v>0</v>
      </c>
    </row>
    <row r="46" spans="1:25" ht="38.25">
      <c r="A46" s="25" t="s">
        <v>58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5"/>
      <c r="U46" s="63"/>
      <c r="V46" s="63"/>
      <c r="W46" s="63"/>
      <c r="X46" s="63"/>
      <c r="Y46" s="72"/>
    </row>
    <row r="47" spans="1:25" ht="18.75" customHeight="1">
      <c r="A47" s="25" t="s">
        <v>59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5"/>
      <c r="U47" s="63"/>
      <c r="V47" s="63"/>
      <c r="W47" s="63"/>
      <c r="X47" s="63"/>
      <c r="Y47" s="72"/>
    </row>
    <row r="48" spans="1:25" ht="18.75" customHeight="1" thickBot="1">
      <c r="A48" s="30" t="s">
        <v>60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4"/>
      <c r="U48" s="95"/>
      <c r="V48" s="95"/>
      <c r="W48" s="95"/>
      <c r="X48" s="95"/>
      <c r="Y48" s="96"/>
    </row>
    <row r="49" spans="1:25" ht="26.25" thickBot="1">
      <c r="A49" s="17" t="s">
        <v>61</v>
      </c>
      <c r="B49" s="10">
        <f>(B42-B44-B46)/B4</f>
        <v>0.2028253324391473</v>
      </c>
      <c r="C49" s="10">
        <f aca="true" t="shared" si="16" ref="C49:T49">(C42-C44-C46)/C4</f>
        <v>0.2563463644338193</v>
      </c>
      <c r="D49" s="10">
        <f t="shared" si="16"/>
        <v>0.33318696163103845</v>
      </c>
      <c r="E49" s="10">
        <f t="shared" si="16"/>
        <v>0.342699186605498</v>
      </c>
      <c r="F49" s="10">
        <f t="shared" si="16"/>
        <v>0.4141018295129462</v>
      </c>
      <c r="G49" s="10">
        <f t="shared" si="16"/>
        <v>0.3453697975114798</v>
      </c>
      <c r="H49" s="10">
        <f t="shared" si="16"/>
        <v>0.2730528474222114</v>
      </c>
      <c r="I49" s="10">
        <f t="shared" si="16"/>
        <v>0.22100533974272996</v>
      </c>
      <c r="J49" s="10">
        <f t="shared" si="16"/>
        <v>0.17610072561027745</v>
      </c>
      <c r="K49" s="10">
        <f t="shared" si="16"/>
        <v>0.13276116338752708</v>
      </c>
      <c r="L49" s="10">
        <f t="shared" si="16"/>
        <v>0.09482769043145335</v>
      </c>
      <c r="M49" s="10">
        <f t="shared" si="16"/>
        <v>0.05925294039604418</v>
      </c>
      <c r="N49" s="10">
        <f t="shared" si="16"/>
        <v>0.030854064533984833</v>
      </c>
      <c r="O49" s="10">
        <f t="shared" si="16"/>
        <v>0.013095615226437702</v>
      </c>
      <c r="P49" s="10">
        <f t="shared" si="16"/>
        <v>0.006006468401153369</v>
      </c>
      <c r="Q49" s="10">
        <f t="shared" si="16"/>
        <v>0</v>
      </c>
      <c r="R49" s="10" t="e">
        <f t="shared" si="16"/>
        <v>#DIV/0!</v>
      </c>
      <c r="S49" s="10" t="e">
        <f t="shared" si="16"/>
        <v>#DIV/0!</v>
      </c>
      <c r="T49" s="56" t="e">
        <f t="shared" si="16"/>
        <v>#DIV/0!</v>
      </c>
      <c r="U49" s="10" t="e">
        <f>(U42-U44-U46)/U4</f>
        <v>#DIV/0!</v>
      </c>
      <c r="V49" s="10" t="e">
        <f>(V42-V44-V46)/V4</f>
        <v>#DIV/0!</v>
      </c>
      <c r="W49" s="10" t="e">
        <f>(W42-W44-W46)/W4</f>
        <v>#DIV/0!</v>
      </c>
      <c r="X49" s="10" t="e">
        <f>(X42-X44-X46)/X4</f>
        <v>#DIV/0!</v>
      </c>
      <c r="Y49" s="11" t="e">
        <f>(Y42-Y44-Y46)/Y4</f>
        <v>#DIV/0!</v>
      </c>
    </row>
    <row r="50" spans="1:25" ht="12.75">
      <c r="A50" s="12"/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2.75">
      <c r="A51" s="12"/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ht="12.75">
      <c r="A52" s="97"/>
    </row>
    <row r="56" ht="13.5" thickBot="1"/>
    <row r="57" spans="1:9" ht="113.25" customHeight="1">
      <c r="A57" s="123" t="s">
        <v>90</v>
      </c>
      <c r="B57" s="123"/>
      <c r="C57" s="123"/>
      <c r="D57" s="123"/>
      <c r="E57" s="123"/>
      <c r="F57" s="123"/>
      <c r="G57" s="123"/>
      <c r="H57" s="123"/>
      <c r="I57" s="123"/>
    </row>
    <row r="58" spans="1:9" ht="30.75" customHeight="1" thickBot="1">
      <c r="A58" s="124" t="s">
        <v>62</v>
      </c>
      <c r="B58" s="125"/>
      <c r="C58" s="125"/>
      <c r="D58" s="125"/>
      <c r="E58" s="125"/>
      <c r="F58" s="125"/>
      <c r="G58" s="125"/>
      <c r="H58" s="125"/>
      <c r="I58" s="126"/>
    </row>
    <row r="59" spans="1:9" ht="12.75">
      <c r="A59" s="98"/>
      <c r="B59" s="98"/>
      <c r="C59" s="98"/>
      <c r="D59" s="98"/>
      <c r="E59" s="98"/>
      <c r="F59" s="98"/>
      <c r="G59" s="98"/>
      <c r="H59" s="98"/>
      <c r="I59" s="98"/>
    </row>
    <row r="60" spans="1:9" ht="12.75">
      <c r="A60" s="99"/>
      <c r="B60" s="99"/>
      <c r="C60" s="99"/>
      <c r="D60" s="99"/>
      <c r="E60" s="99"/>
      <c r="F60" s="99"/>
      <c r="G60" s="99"/>
      <c r="H60" s="99"/>
      <c r="I60" s="99"/>
    </row>
    <row r="61" spans="1:9" ht="12.75">
      <c r="A61" s="99"/>
      <c r="B61" s="99"/>
      <c r="C61" s="99"/>
      <c r="D61" s="99"/>
      <c r="E61" s="99"/>
      <c r="F61" s="99"/>
      <c r="G61" s="99"/>
      <c r="H61" s="99"/>
      <c r="I61" s="99"/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/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99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99"/>
      <c r="B67" s="99"/>
      <c r="C67" s="99"/>
      <c r="D67" s="99"/>
      <c r="E67" s="99"/>
      <c r="F67" s="99"/>
      <c r="G67" s="99"/>
      <c r="H67" s="99"/>
      <c r="I67" s="99"/>
    </row>
    <row r="68" spans="1:9" ht="12.75">
      <c r="A68" s="99"/>
      <c r="B68" s="99"/>
      <c r="C68" s="99"/>
      <c r="D68" s="99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  <row r="70" spans="1:9" ht="12.75">
      <c r="A70" s="100"/>
      <c r="B70" s="100"/>
      <c r="C70" s="100"/>
      <c r="D70" s="100"/>
      <c r="E70" s="100"/>
      <c r="F70" s="100"/>
      <c r="G70" s="100"/>
      <c r="H70" s="100"/>
      <c r="I70" s="100"/>
    </row>
  </sheetData>
  <sheetProtection password="CCFE" sheet="1" objects="1" scenarios="1" formatColumns="0" formatRows="0"/>
  <mergeCells count="3">
    <mergeCell ref="A57:I57"/>
    <mergeCell ref="A58:I58"/>
    <mergeCell ref="A1:D1"/>
  </mergeCells>
  <printOptions/>
  <pageMargins left="0.15748031496062992" right="0.15748031496062992" top="0.8267716535433072" bottom="0.4330708661417323" header="0.33" footer="0.2362204724409449"/>
  <pageSetup fitToHeight="2" horizontalDpi="300" verticalDpi="300" orientation="landscape" paperSize="9" scale="54" r:id="rId1"/>
  <headerFooter differentFirst="1" alignWithMargins="0">
    <firstHeader xml:space="preserve">&amp;R&amp;11Załącznik Nr 1
do uchwały Nr 108/XIV/11 
Rady Powiatu w Otwocku
z dnia 29 grudnia 2011 r. </firstHead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view="pageLayout" workbookViewId="0" topLeftCell="E1">
      <selection activeCell="A9" sqref="A9"/>
    </sheetView>
  </sheetViews>
  <sheetFormatPr defaultColWidth="9.140625" defaultRowHeight="12.75" outlineLevelRow="1"/>
  <cols>
    <col min="1" max="1" width="33.57421875" style="0" customWidth="1"/>
    <col min="2" max="8" width="12.7109375" style="0" customWidth="1"/>
    <col min="9" max="13" width="12.7109375" style="0" bestFit="1" customWidth="1"/>
    <col min="14" max="21" width="0" style="0" hidden="1" customWidth="1"/>
  </cols>
  <sheetData>
    <row r="1" spans="1:5" ht="12.75">
      <c r="A1" s="128" t="s">
        <v>69</v>
      </c>
      <c r="B1" s="128"/>
      <c r="C1" s="128"/>
      <c r="D1" s="128"/>
      <c r="E1" s="128"/>
    </row>
    <row r="2" ht="13.5" thickBot="1"/>
    <row r="3" spans="1:21" ht="12.75">
      <c r="A3" s="45" t="s">
        <v>63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3">
        <v>2016</v>
      </c>
      <c r="H3" s="33">
        <v>2017</v>
      </c>
      <c r="I3" s="33">
        <v>2018</v>
      </c>
      <c r="J3" s="33">
        <v>2019</v>
      </c>
      <c r="K3" s="33">
        <v>2020</v>
      </c>
      <c r="L3" s="33">
        <v>2021</v>
      </c>
      <c r="M3" s="33">
        <v>2022</v>
      </c>
      <c r="N3" s="33">
        <v>2023</v>
      </c>
      <c r="O3" s="33">
        <v>2024</v>
      </c>
      <c r="P3" s="33">
        <v>2025</v>
      </c>
      <c r="Q3" s="33">
        <v>2026</v>
      </c>
      <c r="R3" s="33">
        <v>2027</v>
      </c>
      <c r="S3" s="33">
        <v>2028</v>
      </c>
      <c r="T3" s="33">
        <v>2029</v>
      </c>
      <c r="U3" s="44">
        <v>2030</v>
      </c>
    </row>
    <row r="4" spans="1:21" ht="25.5">
      <c r="A4" s="46" t="s">
        <v>64</v>
      </c>
      <c r="B4" s="38">
        <f>SUM(B5:B6)</f>
        <v>4340853.88</v>
      </c>
      <c r="C4" s="38">
        <f>SUM(C5:C6)</f>
        <v>5892655.79</v>
      </c>
      <c r="D4" s="38">
        <f>SUM(D5:D6)</f>
        <v>11555239.77</v>
      </c>
      <c r="E4" s="38">
        <f>SUM(E5:E6)</f>
        <v>10737326</v>
      </c>
      <c r="F4" s="38">
        <f>SUM(F5:F6)</f>
        <v>939186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40"/>
    </row>
    <row r="5" spans="1:21" ht="15" customHeight="1">
      <c r="A5" s="46" t="s">
        <v>65</v>
      </c>
      <c r="B5" s="38">
        <f>'III Przedsięwzięcia'!F7+'III Przedsięwzięcia'!F10+'III Przedsięwzięcia'!F13+'III Przedsięwzięcia'!F16+'III Przedsięwzięcia'!F20+'III Przedsięwzięcia'!F23+'III Przedsięwzięcia'!F26+'III Przedsięwzięcia'!F29+'III Przedsięwzięcia'!F32+'III Przedsięwzięcia'!F35+'III Przedsięwzięcia'!F38+'III Przedsięwzięcia'!F41+'III Przedsięwzięcia'!F44+'III Przedsięwzięcia'!F47+'III Przedsięwzięcia'!F50+'III Przedsięwzięcia'!F53+'III Przedsięwzięcia'!F56+'III Przedsięwzięcia'!F59+'III Przedsięwzięcia'!F62+'III Przedsięwzięcia'!F65+'III Przedsięwzięcia'!F68+'III Przedsięwzięcia'!F71+'III Przedsięwzięcia'!F74+'III Przedsięwzięcia'!F77+'III Przedsięwzięcia'!F80+'III Przedsięwzięcia'!F83+'III Przedsięwzięcia'!F86+'III Przedsięwzięcia'!F89+'III Przedsięwzięcia'!F92+'III Przedsięwzięcia'!F95+'III Przedsięwzięcia'!F98+'III Przedsięwzięcia'!F100</f>
        <v>3685612.88</v>
      </c>
      <c r="C5" s="38">
        <f>'III Przedsięwzięcia'!G7+'III Przedsięwzięcia'!G10+'III Przedsięwzięcia'!G13+'III Przedsięwzięcia'!G16+'III Przedsięwzięcia'!G20+'III Przedsięwzięcia'!G23+'III Przedsięwzięcia'!G26+'III Przedsięwzięcia'!G29+'III Przedsięwzięcia'!G32+'III Przedsięwzięcia'!G35+'III Przedsięwzięcia'!G38+'III Przedsięwzięcia'!G41+'III Przedsięwzięcia'!G44+'III Przedsięwzięcia'!G47+'III Przedsięwzięcia'!G50+'III Przedsięwzięcia'!G53+'III Przedsięwzięcia'!G56+'III Przedsięwzięcia'!G59+'III Przedsięwzięcia'!G62+'III Przedsięwzięcia'!G65+'III Przedsięwzięcia'!G68+'III Przedsięwzięcia'!G71+'III Przedsięwzięcia'!G74+'III Przedsięwzięcia'!G77+'III Przedsięwzięcia'!G80+'III Przedsięwzięcia'!G83+'III Przedsięwzięcia'!G86+'III Przedsięwzięcia'!G89+'III Przedsięwzięcia'!G92+'III Przedsięwzięcia'!G95+'III Przedsięwzięcia'!G98+'III Przedsięwzięcia'!G100</f>
        <v>4324940.79</v>
      </c>
      <c r="D5" s="38">
        <f>'III Przedsięwzięcia'!H7+'III Przedsięwzięcia'!H10+'III Przedsięwzięcia'!H13+'III Przedsięwzięcia'!H16+'III Przedsięwzięcia'!H20+'III Przedsięwzięcia'!H23+'III Przedsięwzięcia'!H26+'III Przedsięwzięcia'!H29+'III Przedsięwzięcia'!H32+'III Przedsięwzięcia'!H35+'III Przedsięwzięcia'!H38+'III Przedsięwzięcia'!H41+'III Przedsięwzięcia'!H44+'III Przedsięwzięcia'!H47+'III Przedsięwzięcia'!H50+'III Przedsięwzięcia'!H53+'III Przedsięwzięcia'!H56+'III Przedsięwzięcia'!H59+'III Przedsięwzięcia'!H62+'III Przedsięwzięcia'!H65+'III Przedsięwzięcia'!H68+'III Przedsięwzięcia'!H71+'III Przedsięwzięcia'!H74+'III Przedsięwzięcia'!H77+'III Przedsięwzięcia'!H80+'III Przedsięwzięcia'!H83+'III Przedsięwzięcia'!H86+'III Przedsięwzięcia'!H89+'III Przedsięwzięcia'!H92+'III Przedsięwzięcia'!H95+'III Przedsięwzięcia'!H98+'III Przedsięwzięcia'!H100</f>
        <v>3345145.77</v>
      </c>
      <c r="E5" s="38">
        <f>'III Przedsięwzięcia'!I7+'III Przedsięwzięcia'!I10+'III Przedsięwzięcia'!I13+'III Przedsięwzięcia'!I16+'III Przedsięwzięcia'!I20+'III Przedsięwzięcia'!I23+'III Przedsięwzięcia'!I26+'III Przedsięwzięcia'!I29+'III Przedsięwzięcia'!I32+'III Przedsięwzięcia'!I35+'III Przedsięwzięcia'!I38+'III Przedsięwzięcia'!I41+'III Przedsięwzięcia'!I44+'III Przedsięwzięcia'!I47+'III Przedsięwzięcia'!I50+'III Przedsięwzięcia'!I53+'III Przedsięwzięcia'!I56+'III Przedsięwzięcia'!I59+'III Przedsięwzięcia'!I62+'III Przedsięwzięcia'!I65+'III Przedsięwzięcia'!I68+'III Przedsięwzięcia'!I71+'III Przedsięwzięcia'!I74+'III Przedsięwzięcia'!I77+'III Przedsięwzięcia'!I80+'III Przedsięwzięcia'!I83+'III Przedsięwzięcia'!I86+'III Przedsięwzięcia'!I89+'III Przedsięwzięcia'!I92+'III Przedsięwzięcia'!I95+'III Przedsięwzięcia'!I98+'III Przedsięwzięcia'!I100</f>
        <v>1737326</v>
      </c>
      <c r="F5" s="38">
        <f>'III Przedsięwzięcia'!J7+'III Przedsięwzięcia'!J10+'III Przedsięwzięcia'!J13+'III Przedsięwzięcia'!J16+'III Przedsięwzięcia'!J20+'III Przedsięwzięcia'!J23+'III Przedsięwzięcia'!J26+'III Przedsięwzięcia'!J29+'III Przedsięwzięcia'!J32+'III Przedsięwzięcia'!J35+'III Przedsięwzięcia'!J38+'III Przedsięwzięcia'!J41+'III Przedsięwzięcia'!J44+'III Przedsięwzięcia'!J47+'III Przedsięwzięcia'!J50+'III Przedsięwzięcia'!J53+'III Przedsięwzięcia'!J56+'III Przedsięwzięcia'!J59+'III Przedsięwzięcia'!J62+'III Przedsięwzięcia'!J65+'III Przedsięwzięcia'!J68+'III Przedsięwzięcia'!J71+'III Przedsięwzięcia'!J74+'III Przedsięwzięcia'!J77+'III Przedsięwzięcia'!J80+'III Przedsięwzięcia'!J83+'III Przedsięwzięcia'!J86+'III Przedsięwzięcia'!J89+'III Przedsięwzięcia'!J92+'III Przedsięwzięcia'!J95+'III Przedsięwzięcia'!J98+'III Przedsięwzięcia'!J100</f>
        <v>939186</v>
      </c>
      <c r="G5" s="38">
        <f>'III Przedsięwzięcia'!K7+'III Przedsięwzięcia'!K10+'III Przedsięwzięcia'!K13+'III Przedsięwzięcia'!K16+'III Przedsięwzięcia'!K20+'III Przedsięwzięcia'!K23+'III Przedsięwzięcia'!K26+'III Przedsięwzięcia'!K29+'III Przedsięwzięcia'!K32+'III Przedsięwzięcia'!K35+'III Przedsięwzięcia'!K38+'III Przedsięwzięcia'!K41+'III Przedsięwzięcia'!K44+'III Przedsięwzięcia'!K47+'III Przedsięwzięcia'!K50+'III Przedsięwzięcia'!K53+'III Przedsięwzięcia'!K56+'III Przedsięwzięcia'!K59+'III Przedsięwzięcia'!K62+'III Przedsięwzięcia'!K65+'III Przedsięwzięcia'!K68+'III Przedsięwzięcia'!K71+'III Przedsięwzięcia'!K74+'III Przedsięwzięcia'!K77+'III Przedsięwzięcia'!K80+'III Przedsięwzięcia'!K83+'III Przedsięwzięcia'!K86+'III Przedsięwzięcia'!K89+'III Przedsięwzięcia'!K92+'III Przedsięwzięcia'!K95+'III Przedsięwzięcia'!K98+'III Przedsięwzięcia'!K100</f>
        <v>0</v>
      </c>
      <c r="H5" s="38">
        <f>'III Przedsięwzięcia'!L7+'III Przedsięwzięcia'!L10+'III Przedsięwzięcia'!L13+'III Przedsięwzięcia'!L16+'III Przedsięwzięcia'!L20+'III Przedsięwzięcia'!L23+'III Przedsięwzięcia'!L26+'III Przedsięwzięcia'!L29+'III Przedsięwzięcia'!L32+'III Przedsięwzięcia'!L35+'III Przedsięwzięcia'!L38+'III Przedsięwzięcia'!L41+'III Przedsięwzięcia'!L44+'III Przedsięwzięcia'!L47+'III Przedsięwzięcia'!L50+'III Przedsięwzięcia'!L53+'III Przedsięwzięcia'!L56+'III Przedsięwzięcia'!L59+'III Przedsięwzięcia'!L62+'III Przedsięwzięcia'!L65+'III Przedsięwzięcia'!L68+'III Przedsięwzięcia'!L71+'III Przedsięwzięcia'!L74+'III Przedsięwzięcia'!L77+'III Przedsięwzięcia'!L80+'III Przedsięwzięcia'!L83+'III Przedsięwzięcia'!L86+'III Przedsięwzięcia'!L89+'III Przedsięwzięcia'!L92+'III Przedsięwzięcia'!L95+'III Przedsięwzięcia'!L98+'III Przedsięwzięcia'!L100</f>
        <v>0</v>
      </c>
      <c r="I5" s="38">
        <f>'III Przedsięwzięcia'!M7+'III Przedsięwzięcia'!M10+'III Przedsięwzięcia'!M13+'III Przedsięwzięcia'!M16+'III Przedsięwzięcia'!M20+'III Przedsięwzięcia'!M23+'III Przedsięwzięcia'!M26+'III Przedsięwzięcia'!M29+'III Przedsięwzięcia'!M32+'III Przedsięwzięcia'!M35+'III Przedsięwzięcia'!M38+'III Przedsięwzięcia'!M41+'III Przedsięwzięcia'!M44+'III Przedsięwzięcia'!M47+'III Przedsięwzięcia'!M50+'III Przedsięwzięcia'!M53+'III Przedsięwzięcia'!M56+'III Przedsięwzięcia'!M59+'III Przedsięwzięcia'!M62+'III Przedsięwzięcia'!M65+'III Przedsięwzięcia'!M68+'III Przedsięwzięcia'!M71+'III Przedsięwzięcia'!M74+'III Przedsięwzięcia'!M77+'III Przedsięwzięcia'!M80+'III Przedsięwzięcia'!M83+'III Przedsięwzięcia'!M86+'III Przedsięwzięcia'!M89+'III Przedsięwzięcia'!M92+'III Przedsięwzięcia'!M95+'III Przedsięwzięcia'!M98+'III Przedsięwzięcia'!M100</f>
        <v>0</v>
      </c>
      <c r="J5" s="38">
        <f>'III Przedsięwzięcia'!N7+'III Przedsięwzięcia'!N10+'III Przedsięwzięcia'!N13+'III Przedsięwzięcia'!N16+'III Przedsięwzięcia'!N20+'III Przedsięwzięcia'!N23+'III Przedsięwzięcia'!N26+'III Przedsięwzięcia'!N29+'III Przedsięwzięcia'!N32+'III Przedsięwzięcia'!N35+'III Przedsięwzięcia'!N38+'III Przedsięwzięcia'!N41+'III Przedsięwzięcia'!N44+'III Przedsięwzięcia'!N47+'III Przedsięwzięcia'!N50+'III Przedsięwzięcia'!N53+'III Przedsięwzięcia'!N56+'III Przedsięwzięcia'!N59+'III Przedsięwzięcia'!N62+'III Przedsięwzięcia'!N65+'III Przedsięwzięcia'!N68+'III Przedsięwzięcia'!N71+'III Przedsięwzięcia'!N74+'III Przedsięwzięcia'!N77+'III Przedsięwzięcia'!N80+'III Przedsięwzięcia'!N83+'III Przedsięwzięcia'!N86+'III Przedsięwzięcia'!N89+'III Przedsięwzięcia'!N92+'III Przedsięwzięcia'!N95+'III Przedsięwzięcia'!N98+'III Przedsięwzięcia'!N100</f>
        <v>0</v>
      </c>
      <c r="K5" s="38">
        <f>'III Przedsięwzięcia'!O7+'III Przedsięwzięcia'!O10+'III Przedsięwzięcia'!O13+'III Przedsięwzięcia'!O16+'III Przedsięwzięcia'!O20+'III Przedsięwzięcia'!O23+'III Przedsięwzięcia'!O26+'III Przedsięwzięcia'!O29+'III Przedsięwzięcia'!O32+'III Przedsięwzięcia'!O35+'III Przedsięwzięcia'!O38+'III Przedsięwzięcia'!O41+'III Przedsięwzięcia'!O44+'III Przedsięwzięcia'!O47+'III Przedsięwzięcia'!O50+'III Przedsięwzięcia'!O53+'III Przedsięwzięcia'!O56+'III Przedsięwzięcia'!O59+'III Przedsięwzięcia'!O62+'III Przedsięwzięcia'!O65+'III Przedsięwzięcia'!O68+'III Przedsięwzięcia'!O71+'III Przedsięwzięcia'!O74+'III Przedsięwzięcia'!O77+'III Przedsięwzięcia'!O80+'III Przedsięwzięcia'!O83+'III Przedsięwzięcia'!O86+'III Przedsięwzięcia'!O89+'III Przedsięwzięcia'!O92+'III Przedsięwzięcia'!O95+'III Przedsięwzięcia'!O98+'III Przedsięwzięcia'!O100</f>
        <v>0</v>
      </c>
      <c r="L5" s="38">
        <f>'III Przedsięwzięcia'!P7+'III Przedsięwzięcia'!P10+'III Przedsięwzięcia'!P13+'III Przedsięwzięcia'!P16+'III Przedsięwzięcia'!P20+'III Przedsięwzięcia'!P23+'III Przedsięwzięcia'!P26+'III Przedsięwzięcia'!P29+'III Przedsięwzięcia'!P32+'III Przedsięwzięcia'!P35+'III Przedsięwzięcia'!P38+'III Przedsięwzięcia'!P41+'III Przedsięwzięcia'!P44+'III Przedsięwzięcia'!P47+'III Przedsięwzięcia'!P50+'III Przedsięwzięcia'!P53+'III Przedsięwzięcia'!P56+'III Przedsięwzięcia'!P59+'III Przedsięwzięcia'!P62+'III Przedsięwzięcia'!P65+'III Przedsięwzięcia'!P68+'III Przedsięwzięcia'!P71+'III Przedsięwzięcia'!P74+'III Przedsięwzięcia'!P77+'III Przedsięwzięcia'!P80+'III Przedsięwzięcia'!P83+'III Przedsięwzięcia'!P86+'III Przedsięwzięcia'!P89+'III Przedsięwzięcia'!P92+'III Przedsięwzięcia'!P95+'III Przedsięwzięcia'!P98+'III Przedsięwzięcia'!P100</f>
        <v>0</v>
      </c>
      <c r="M5" s="38">
        <f>'III Przedsięwzięcia'!Q7+'III Przedsięwzięcia'!Q10+'III Przedsięwzięcia'!Q13+'III Przedsięwzięcia'!Q16+'III Przedsięwzięcia'!Q20+'III Przedsięwzięcia'!Q23+'III Przedsięwzięcia'!Q26+'III Przedsięwzięcia'!Q29+'III Przedsięwzięcia'!Q32+'III Przedsięwzięcia'!Q35+'III Przedsięwzięcia'!Q38+'III Przedsięwzięcia'!Q41+'III Przedsięwzięcia'!Q44+'III Przedsięwzięcia'!Q47+'III Przedsięwzięcia'!Q50+'III Przedsięwzięcia'!Q53+'III Przedsięwzięcia'!Q56+'III Przedsięwzięcia'!Q59+'III Przedsięwzięcia'!Q62+'III Przedsięwzięcia'!Q65+'III Przedsięwzięcia'!Q68+'III Przedsięwzięcia'!Q71+'III Przedsięwzięcia'!Q74+'III Przedsięwzięcia'!Q77+'III Przedsięwzięcia'!Q80+'III Przedsięwzięcia'!Q83+'III Przedsięwzięcia'!Q86+'III Przedsięwzięcia'!Q89+'III Przedsięwzięcia'!Q92+'III Przedsięwzięcia'!Q95+'III Przedsięwzięcia'!Q98+'III Przedsięwzięcia'!Q100</f>
        <v>0</v>
      </c>
      <c r="N5" s="38">
        <f>'III Przedsięwzięcia'!R7+'III Przedsięwzięcia'!R10+'III Przedsięwzięcia'!R13+'III Przedsięwzięcia'!R16+'III Przedsięwzięcia'!R20+'III Przedsięwzięcia'!R23+'III Przedsięwzięcia'!R26+'III Przedsięwzięcia'!R29+'III Przedsięwzięcia'!R32+'III Przedsięwzięcia'!R35+'III Przedsięwzięcia'!R38+'III Przedsięwzięcia'!R41+'III Przedsięwzięcia'!R44+'III Przedsięwzięcia'!R47+'III Przedsięwzięcia'!R50+'III Przedsięwzięcia'!R53+'III Przedsięwzięcia'!R56+'III Przedsięwzięcia'!R59+'III Przedsięwzięcia'!R62+'III Przedsięwzięcia'!R65+'III Przedsięwzięcia'!R68+'III Przedsięwzięcia'!R71+'III Przedsięwzięcia'!R74+'III Przedsięwzięcia'!R77+'III Przedsięwzięcia'!R80+'III Przedsięwzięcia'!R83+'III Przedsięwzięcia'!R86+'III Przedsięwzięcia'!R89+'III Przedsięwzięcia'!R92+'III Przedsięwzięcia'!R95+'III Przedsięwzięcia'!R98+'III Przedsięwzięcia'!R100</f>
        <v>0</v>
      </c>
      <c r="O5" s="38">
        <f>'III Przedsięwzięcia'!S7+'III Przedsięwzięcia'!S10+'III Przedsięwzięcia'!S13+'III Przedsięwzięcia'!S16+'III Przedsięwzięcia'!S20+'III Przedsięwzięcia'!S23+'III Przedsięwzięcia'!S26+'III Przedsięwzięcia'!S29+'III Przedsięwzięcia'!S32+'III Przedsięwzięcia'!S35+'III Przedsięwzięcia'!S38+'III Przedsięwzięcia'!S41+'III Przedsięwzięcia'!S44+'III Przedsięwzięcia'!S47+'III Przedsięwzięcia'!S50+'III Przedsięwzięcia'!S53+'III Przedsięwzięcia'!S56+'III Przedsięwzięcia'!S59+'III Przedsięwzięcia'!S62+'III Przedsięwzięcia'!S65+'III Przedsięwzięcia'!S68+'III Przedsięwzięcia'!S71+'III Przedsięwzięcia'!S74+'III Przedsięwzięcia'!S77+'III Przedsięwzięcia'!S80+'III Przedsięwzięcia'!S83+'III Przedsięwzięcia'!S86+'III Przedsięwzięcia'!S89+'III Przedsięwzięcia'!S92+'III Przedsięwzięcia'!S95+'III Przedsięwzięcia'!S98+'III Przedsięwzięcia'!S100</f>
        <v>0</v>
      </c>
      <c r="P5" s="38">
        <f>'III Przedsięwzięcia'!T7+'III Przedsięwzięcia'!T10+'III Przedsięwzięcia'!T13+'III Przedsięwzięcia'!T16+'III Przedsięwzięcia'!T20+'III Przedsięwzięcia'!T23+'III Przedsięwzięcia'!T26+'III Przedsięwzięcia'!T29+'III Przedsięwzięcia'!T32+'III Przedsięwzięcia'!T35+'III Przedsięwzięcia'!T38+'III Przedsięwzięcia'!T41+'III Przedsięwzięcia'!T44+'III Przedsięwzięcia'!T47+'III Przedsięwzięcia'!T50+'III Przedsięwzięcia'!T53+'III Przedsięwzięcia'!T56+'III Przedsięwzięcia'!T59+'III Przedsięwzięcia'!T62+'III Przedsięwzięcia'!T65+'III Przedsięwzięcia'!T68+'III Przedsięwzięcia'!T71+'III Przedsięwzięcia'!T74+'III Przedsięwzięcia'!T77+'III Przedsięwzięcia'!T80+'III Przedsięwzięcia'!T83+'III Przedsięwzięcia'!T86+'III Przedsięwzięcia'!T89+'III Przedsięwzięcia'!T92+'III Przedsięwzięcia'!T95+'III Przedsięwzięcia'!T98+'III Przedsięwzięcia'!T100</f>
        <v>0</v>
      </c>
      <c r="Q5" s="38">
        <f>'III Przedsięwzięcia'!U7+'III Przedsięwzięcia'!U10+'III Przedsięwzięcia'!U13+'III Przedsięwzięcia'!U16+'III Przedsięwzięcia'!U20+'III Przedsięwzięcia'!U23+'III Przedsięwzięcia'!U26+'III Przedsięwzięcia'!U29+'III Przedsięwzięcia'!U32+'III Przedsięwzięcia'!U35+'III Przedsięwzięcia'!U38+'III Przedsięwzięcia'!U41+'III Przedsięwzięcia'!U44+'III Przedsięwzięcia'!U47+'III Przedsięwzięcia'!U50+'III Przedsięwzięcia'!U53+'III Przedsięwzięcia'!U56+'III Przedsięwzięcia'!U59+'III Przedsięwzięcia'!U62+'III Przedsięwzięcia'!U65+'III Przedsięwzięcia'!U68+'III Przedsięwzięcia'!U71+'III Przedsięwzięcia'!U74+'III Przedsięwzięcia'!U77+'III Przedsięwzięcia'!U80+'III Przedsięwzięcia'!U83+'III Przedsięwzięcia'!U86+'III Przedsięwzięcia'!U89+'III Przedsięwzięcia'!U92+'III Przedsięwzięcia'!U95+'III Przedsięwzięcia'!U98+'III Przedsięwzięcia'!U100</f>
        <v>0</v>
      </c>
      <c r="R5" s="38">
        <f>'III Przedsięwzięcia'!V7+'III Przedsięwzięcia'!V10+'III Przedsięwzięcia'!V13+'III Przedsięwzięcia'!V16+'III Przedsięwzięcia'!V20+'III Przedsięwzięcia'!V23+'III Przedsięwzięcia'!V26+'III Przedsięwzięcia'!V29+'III Przedsięwzięcia'!V32+'III Przedsięwzięcia'!V35+'III Przedsięwzięcia'!V38+'III Przedsięwzięcia'!V41+'III Przedsięwzięcia'!V44+'III Przedsięwzięcia'!V47+'III Przedsięwzięcia'!V50+'III Przedsięwzięcia'!V53+'III Przedsięwzięcia'!V56+'III Przedsięwzięcia'!V59+'III Przedsięwzięcia'!V62+'III Przedsięwzięcia'!V65+'III Przedsięwzięcia'!V68+'III Przedsięwzięcia'!V71+'III Przedsięwzięcia'!V74+'III Przedsięwzięcia'!V77+'III Przedsięwzięcia'!V80+'III Przedsięwzięcia'!V83+'III Przedsięwzięcia'!V86+'III Przedsięwzięcia'!V89+'III Przedsięwzięcia'!V92+'III Przedsięwzięcia'!V95+'III Przedsięwzięcia'!V98+'III Przedsięwzięcia'!V100</f>
        <v>0</v>
      </c>
      <c r="S5" s="38">
        <f>'III Przedsięwzięcia'!W7+'III Przedsięwzięcia'!W10+'III Przedsięwzięcia'!W13+'III Przedsięwzięcia'!W16+'III Przedsięwzięcia'!W20+'III Przedsięwzięcia'!W23+'III Przedsięwzięcia'!W26+'III Przedsięwzięcia'!W29+'III Przedsięwzięcia'!W32+'III Przedsięwzięcia'!W35+'III Przedsięwzięcia'!W38+'III Przedsięwzięcia'!W41+'III Przedsięwzięcia'!W44+'III Przedsięwzięcia'!W47+'III Przedsięwzięcia'!W50+'III Przedsięwzięcia'!W53+'III Przedsięwzięcia'!W56+'III Przedsięwzięcia'!W59+'III Przedsięwzięcia'!W62+'III Przedsięwzięcia'!W65+'III Przedsięwzięcia'!W68+'III Przedsięwzięcia'!W71+'III Przedsięwzięcia'!W74+'III Przedsięwzięcia'!W77+'III Przedsięwzięcia'!W80+'III Przedsięwzięcia'!W83+'III Przedsięwzięcia'!W86+'III Przedsięwzięcia'!W89+'III Przedsięwzięcia'!W92+'III Przedsięwzięcia'!W95+'III Przedsięwzięcia'!W98+'III Przedsięwzięcia'!W100</f>
        <v>0</v>
      </c>
      <c r="T5" s="38">
        <f>'III Przedsięwzięcia'!X7+'III Przedsięwzięcia'!X10+'III Przedsięwzięcia'!X13+'III Przedsięwzięcia'!X16+'III Przedsięwzięcia'!X20+'III Przedsięwzięcia'!X23+'III Przedsięwzięcia'!X26+'III Przedsięwzięcia'!X29+'III Przedsięwzięcia'!X32+'III Przedsięwzięcia'!X35+'III Przedsięwzięcia'!X38+'III Przedsięwzięcia'!X41+'III Przedsięwzięcia'!X44+'III Przedsięwzięcia'!X47+'III Przedsięwzięcia'!X50+'III Przedsięwzięcia'!X53+'III Przedsięwzięcia'!X56+'III Przedsięwzięcia'!X59+'III Przedsięwzięcia'!X62+'III Przedsięwzięcia'!X65+'III Przedsięwzięcia'!X68+'III Przedsięwzięcia'!X71+'III Przedsięwzięcia'!X74+'III Przedsięwzięcia'!X77+'III Przedsięwzięcia'!X80+'III Przedsięwzięcia'!X83+'III Przedsięwzięcia'!X86+'III Przedsięwzięcia'!X89+'III Przedsięwzięcia'!X92+'III Przedsięwzięcia'!X95+'III Przedsięwzięcia'!X98+'III Przedsięwzięcia'!X100</f>
        <v>0</v>
      </c>
      <c r="U5" s="40">
        <f>'III Przedsięwzięcia'!Y7+'III Przedsięwzięcia'!Y10+'III Przedsięwzięcia'!Y13+'III Przedsięwzięcia'!Y16+'III Przedsięwzięcia'!Y20+'III Przedsięwzięcia'!Y23+'III Przedsięwzięcia'!Y26+'III Przedsięwzięcia'!Y29+'III Przedsięwzięcia'!Y32+'III Przedsięwzięcia'!Y35+'III Przedsięwzięcia'!Y38+'III Przedsięwzięcia'!Y41+'III Przedsięwzięcia'!Y44+'III Przedsięwzięcia'!Y47+'III Przedsięwzięcia'!Y50+'III Przedsięwzięcia'!Y53+'III Przedsięwzięcia'!Y56+'III Przedsięwzięcia'!Y59+'III Przedsięwzięcia'!Y62+'III Przedsięwzięcia'!Y65+'III Przedsięwzięcia'!Y68+'III Przedsięwzięcia'!Y71+'III Przedsięwzięcia'!Y74+'III Przedsięwzięcia'!Y77+'III Przedsięwzięcia'!Y80+'III Przedsięwzięcia'!Y83+'III Przedsięwzięcia'!Y86+'III Przedsięwzięcia'!Y89+'III Przedsięwzięcia'!Y92+'III Przedsięwzięcia'!Y95+'III Przedsięwzięcia'!Y98+'III Przedsięwzięcia'!Y100</f>
        <v>0</v>
      </c>
    </row>
    <row r="6" spans="1:21" ht="15" customHeight="1">
      <c r="A6" s="46" t="s">
        <v>68</v>
      </c>
      <c r="B6" s="38">
        <f>'III Przedsięwzięcia'!F8+'III Przedsięwzięcia'!F11+'III Przedsięwzięcia'!F14+'III Przedsięwzięcia'!F17+'III Przedsięwzięcia'!F21+'III Przedsięwzięcia'!F24+'III Przedsięwzięcia'!F27+'III Przedsięwzięcia'!F30+'III Przedsięwzięcia'!F33+'III Przedsięwzięcia'!F36+'III Przedsięwzięcia'!F39+'III Przedsięwzięcia'!F42+'III Przedsięwzięcia'!F45+'III Przedsięwzięcia'!F48+'III Przedsięwzięcia'!F51+'III Przedsięwzięcia'!F54+'III Przedsięwzięcia'!F57+'III Przedsięwzięcia'!F60+'III Przedsięwzięcia'!F63+'III Przedsięwzięcia'!F66+'III Przedsięwzięcia'!F69+'III Przedsięwzięcia'!F72+'III Przedsięwzięcia'!F75+'III Przedsięwzięcia'!F78+'III Przedsięwzięcia'!F81+'III Przedsięwzięcia'!F84+'III Przedsięwzięcia'!F87+'III Przedsięwzięcia'!F90+'III Przedsięwzięcia'!F93+'III Przedsięwzięcia'!F96+'III Przedsięwzięcia'!F99</f>
        <v>655241</v>
      </c>
      <c r="C6" s="38">
        <f>'III Przedsięwzięcia'!G8+'III Przedsięwzięcia'!G11+'III Przedsięwzięcia'!G14+'III Przedsięwzięcia'!G17+'III Przedsięwzięcia'!G21+'III Przedsięwzięcia'!G24+'III Przedsięwzięcia'!G27+'III Przedsięwzięcia'!G30+'III Przedsięwzięcia'!G33+'III Przedsięwzięcia'!G36+'III Przedsięwzięcia'!G39+'III Przedsięwzięcia'!G42+'III Przedsięwzięcia'!G45+'III Przedsięwzięcia'!G48+'III Przedsięwzięcia'!G51+'III Przedsięwzięcia'!G54+'III Przedsięwzięcia'!G57+'III Przedsięwzięcia'!G60+'III Przedsięwzięcia'!G63+'III Przedsięwzięcia'!G66+'III Przedsięwzięcia'!G69+'III Przedsięwzięcia'!G72+'III Przedsięwzięcia'!G75+'III Przedsięwzięcia'!G78+'III Przedsięwzięcia'!G81+'III Przedsięwzięcia'!G84+'III Przedsięwzięcia'!G87+'III Przedsięwzięcia'!G90+'III Przedsięwzięcia'!G93+'III Przedsięwzięcia'!G96+'III Przedsięwzięcia'!G99</f>
        <v>1567715</v>
      </c>
      <c r="D6" s="38">
        <f>'III Przedsięwzięcia'!H8+'III Przedsięwzięcia'!H11+'III Przedsięwzięcia'!H14+'III Przedsięwzięcia'!H17+'III Przedsięwzięcia'!H21+'III Przedsięwzięcia'!H24+'III Przedsięwzięcia'!H27+'III Przedsięwzięcia'!H30+'III Przedsięwzięcia'!H33+'III Przedsięwzięcia'!H36+'III Przedsięwzięcia'!H39+'III Przedsięwzięcia'!H42+'III Przedsięwzięcia'!H45+'III Przedsięwzięcia'!H48+'III Przedsięwzięcia'!H51+'III Przedsięwzięcia'!H54+'III Przedsięwzięcia'!H57+'III Przedsięwzięcia'!H60+'III Przedsięwzięcia'!H63+'III Przedsięwzięcia'!H66+'III Przedsięwzięcia'!H69+'III Przedsięwzięcia'!H72+'III Przedsięwzięcia'!H75+'III Przedsięwzięcia'!H78+'III Przedsięwzięcia'!H81+'III Przedsięwzięcia'!H84+'III Przedsięwzięcia'!H87+'III Przedsięwzięcia'!H90+'III Przedsięwzięcia'!H93+'III Przedsięwzięcia'!H96+'III Przedsięwzięcia'!H99</f>
        <v>8210094</v>
      </c>
      <c r="E6" s="38">
        <f>'III Przedsięwzięcia'!I8+'III Przedsięwzięcia'!I11+'III Przedsięwzięcia'!I14+'III Przedsięwzięcia'!I17+'III Przedsięwzięcia'!I21+'III Przedsięwzięcia'!I24+'III Przedsięwzięcia'!I27+'III Przedsięwzięcia'!I30+'III Przedsięwzięcia'!I33+'III Przedsięwzięcia'!I36+'III Przedsięwzięcia'!I39+'III Przedsięwzięcia'!I42+'III Przedsięwzięcia'!I45+'III Przedsięwzięcia'!I48+'III Przedsięwzięcia'!I51+'III Przedsięwzięcia'!I54+'III Przedsięwzięcia'!I57+'III Przedsięwzięcia'!I60+'III Przedsięwzięcia'!I63+'III Przedsięwzięcia'!I66+'III Przedsięwzięcia'!I69+'III Przedsięwzięcia'!I72+'III Przedsięwzięcia'!I75+'III Przedsięwzięcia'!I78+'III Przedsięwzięcia'!I81+'III Przedsięwzięcia'!I84+'III Przedsięwzięcia'!I87+'III Przedsięwzięcia'!I90+'III Przedsięwzięcia'!I93+'III Przedsięwzięcia'!I96+'III Przedsięwzięcia'!I99</f>
        <v>9000000</v>
      </c>
      <c r="F6" s="38">
        <f>'III Przedsięwzięcia'!J8+'III Przedsięwzięcia'!J11+'III Przedsięwzięcia'!J14+'III Przedsięwzięcia'!J17+'III Przedsięwzięcia'!J21+'III Przedsięwzięcia'!J24+'III Przedsięwzięcia'!J27+'III Przedsięwzięcia'!J30+'III Przedsięwzięcia'!J33+'III Przedsięwzięcia'!J36+'III Przedsięwzięcia'!J39+'III Przedsięwzięcia'!J42+'III Przedsięwzięcia'!J45+'III Przedsięwzięcia'!J48+'III Przedsięwzięcia'!J51+'III Przedsięwzięcia'!J54+'III Przedsięwzięcia'!J57+'III Przedsięwzięcia'!J60+'III Przedsięwzięcia'!J63+'III Przedsięwzięcia'!J66+'III Przedsięwzięcia'!J69+'III Przedsięwzięcia'!J72+'III Przedsięwzięcia'!J75+'III Przedsięwzięcia'!J78+'III Przedsięwzięcia'!J81+'III Przedsięwzięcia'!J84+'III Przedsięwzięcia'!J87+'III Przedsięwzięcia'!J90+'III Przedsięwzięcia'!J93+'III Przedsięwzięcia'!J96+'III Przedsięwzięcia'!J99</f>
        <v>0</v>
      </c>
      <c r="G6" s="38">
        <f>'III Przedsięwzięcia'!K8+'III Przedsięwzięcia'!K11+'III Przedsięwzięcia'!K14+'III Przedsięwzięcia'!K17+'III Przedsięwzięcia'!K21+'III Przedsięwzięcia'!K24+'III Przedsięwzięcia'!K27+'III Przedsięwzięcia'!K30+'III Przedsięwzięcia'!K33+'III Przedsięwzięcia'!K36+'III Przedsięwzięcia'!K39+'III Przedsięwzięcia'!K42+'III Przedsięwzięcia'!K45+'III Przedsięwzięcia'!K48+'III Przedsięwzięcia'!K51+'III Przedsięwzięcia'!K54+'III Przedsięwzięcia'!K57+'III Przedsięwzięcia'!K60+'III Przedsięwzięcia'!K63+'III Przedsięwzięcia'!K66+'III Przedsięwzięcia'!K69+'III Przedsięwzięcia'!K72+'III Przedsięwzięcia'!K75+'III Przedsięwzięcia'!K78+'III Przedsięwzięcia'!K81+'III Przedsięwzięcia'!K84+'III Przedsięwzięcia'!K87+'III Przedsięwzięcia'!K90+'III Przedsięwzięcia'!K93+'III Przedsięwzięcia'!K96+'III Przedsięwzięcia'!K99</f>
        <v>0</v>
      </c>
      <c r="H6" s="38">
        <f>'III Przedsięwzięcia'!L8+'III Przedsięwzięcia'!L11+'III Przedsięwzięcia'!L14+'III Przedsięwzięcia'!L17+'III Przedsięwzięcia'!L21+'III Przedsięwzięcia'!L24+'III Przedsięwzięcia'!L27+'III Przedsięwzięcia'!L30+'III Przedsięwzięcia'!L33+'III Przedsięwzięcia'!L36+'III Przedsięwzięcia'!L39+'III Przedsięwzięcia'!L42+'III Przedsięwzięcia'!L45+'III Przedsięwzięcia'!L48+'III Przedsięwzięcia'!L51+'III Przedsięwzięcia'!L54+'III Przedsięwzięcia'!L57+'III Przedsięwzięcia'!L60+'III Przedsięwzięcia'!L63+'III Przedsięwzięcia'!L66+'III Przedsięwzięcia'!L69+'III Przedsięwzięcia'!L72+'III Przedsięwzięcia'!L75+'III Przedsięwzięcia'!L78+'III Przedsięwzięcia'!L81+'III Przedsięwzięcia'!L84+'III Przedsięwzięcia'!L87+'III Przedsięwzięcia'!L90+'III Przedsięwzięcia'!L93+'III Przedsięwzięcia'!L96+'III Przedsięwzięcia'!L99</f>
        <v>0</v>
      </c>
      <c r="I6" s="38">
        <f>'III Przedsięwzięcia'!M8+'III Przedsięwzięcia'!M11+'III Przedsięwzięcia'!M14+'III Przedsięwzięcia'!M17+'III Przedsięwzięcia'!M21+'III Przedsięwzięcia'!M24+'III Przedsięwzięcia'!M27+'III Przedsięwzięcia'!M30+'III Przedsięwzięcia'!M33+'III Przedsięwzięcia'!M36+'III Przedsięwzięcia'!M39+'III Przedsięwzięcia'!M42+'III Przedsięwzięcia'!M45+'III Przedsięwzięcia'!M48+'III Przedsięwzięcia'!M51+'III Przedsięwzięcia'!M54+'III Przedsięwzięcia'!M57+'III Przedsięwzięcia'!M60+'III Przedsięwzięcia'!M63+'III Przedsięwzięcia'!M66+'III Przedsięwzięcia'!M69+'III Przedsięwzięcia'!M72+'III Przedsięwzięcia'!M75+'III Przedsięwzięcia'!M78+'III Przedsięwzięcia'!M81+'III Przedsięwzięcia'!M84+'III Przedsięwzięcia'!M87+'III Przedsięwzięcia'!M90+'III Przedsięwzięcia'!M93+'III Przedsięwzięcia'!M96+'III Przedsięwzięcia'!M99</f>
        <v>0</v>
      </c>
      <c r="J6" s="38">
        <f>'III Przedsięwzięcia'!N8+'III Przedsięwzięcia'!N11+'III Przedsięwzięcia'!N14+'III Przedsięwzięcia'!N17+'III Przedsięwzięcia'!N21+'III Przedsięwzięcia'!N24+'III Przedsięwzięcia'!N27+'III Przedsięwzięcia'!N30+'III Przedsięwzięcia'!N33+'III Przedsięwzięcia'!N36+'III Przedsięwzięcia'!N39+'III Przedsięwzięcia'!N42+'III Przedsięwzięcia'!N45+'III Przedsięwzięcia'!N48+'III Przedsięwzięcia'!N51+'III Przedsięwzięcia'!N54+'III Przedsięwzięcia'!N57+'III Przedsięwzięcia'!N60+'III Przedsięwzięcia'!N63+'III Przedsięwzięcia'!N66+'III Przedsięwzięcia'!N69+'III Przedsięwzięcia'!N72+'III Przedsięwzięcia'!N75+'III Przedsięwzięcia'!N78+'III Przedsięwzięcia'!N81+'III Przedsięwzięcia'!N84+'III Przedsięwzięcia'!N87+'III Przedsięwzięcia'!N90+'III Przedsięwzięcia'!N93+'III Przedsięwzięcia'!N96+'III Przedsięwzięcia'!N99</f>
        <v>0</v>
      </c>
      <c r="K6" s="38">
        <f>'III Przedsięwzięcia'!O8+'III Przedsięwzięcia'!O11+'III Przedsięwzięcia'!O14+'III Przedsięwzięcia'!O17+'III Przedsięwzięcia'!O21+'III Przedsięwzięcia'!O24+'III Przedsięwzięcia'!O27+'III Przedsięwzięcia'!O30+'III Przedsięwzięcia'!O33+'III Przedsięwzięcia'!O36+'III Przedsięwzięcia'!O39+'III Przedsięwzięcia'!O42+'III Przedsięwzięcia'!O45+'III Przedsięwzięcia'!O48+'III Przedsięwzięcia'!O51+'III Przedsięwzięcia'!O54+'III Przedsięwzięcia'!O57+'III Przedsięwzięcia'!O60+'III Przedsięwzięcia'!O63+'III Przedsięwzięcia'!O66+'III Przedsięwzięcia'!O69+'III Przedsięwzięcia'!O72+'III Przedsięwzięcia'!O75+'III Przedsięwzięcia'!O78+'III Przedsięwzięcia'!O81+'III Przedsięwzięcia'!O84+'III Przedsięwzięcia'!O87+'III Przedsięwzięcia'!O90+'III Przedsięwzięcia'!O93+'III Przedsięwzięcia'!O96+'III Przedsięwzięcia'!O99</f>
        <v>0</v>
      </c>
      <c r="L6" s="38">
        <f>'III Przedsięwzięcia'!P8+'III Przedsięwzięcia'!P11+'III Przedsięwzięcia'!P14+'III Przedsięwzięcia'!P17+'III Przedsięwzięcia'!P21+'III Przedsięwzięcia'!P24+'III Przedsięwzięcia'!P27+'III Przedsięwzięcia'!P30+'III Przedsięwzięcia'!P33+'III Przedsięwzięcia'!P36+'III Przedsięwzięcia'!P39+'III Przedsięwzięcia'!P42+'III Przedsięwzięcia'!P45+'III Przedsięwzięcia'!P48+'III Przedsięwzięcia'!P51+'III Przedsięwzięcia'!P54+'III Przedsięwzięcia'!P57+'III Przedsięwzięcia'!P60+'III Przedsięwzięcia'!P63+'III Przedsięwzięcia'!P66+'III Przedsięwzięcia'!P69+'III Przedsięwzięcia'!P72+'III Przedsięwzięcia'!P75+'III Przedsięwzięcia'!P78+'III Przedsięwzięcia'!P81+'III Przedsięwzięcia'!P84+'III Przedsięwzięcia'!P87+'III Przedsięwzięcia'!P90+'III Przedsięwzięcia'!P93+'III Przedsięwzięcia'!P96+'III Przedsięwzięcia'!P99</f>
        <v>0</v>
      </c>
      <c r="M6" s="38">
        <f>'III Przedsięwzięcia'!Q8+'III Przedsięwzięcia'!Q11+'III Przedsięwzięcia'!Q14+'III Przedsięwzięcia'!Q17+'III Przedsięwzięcia'!Q21+'III Przedsięwzięcia'!Q24+'III Przedsięwzięcia'!Q27+'III Przedsięwzięcia'!Q30+'III Przedsięwzięcia'!Q33+'III Przedsięwzięcia'!Q36+'III Przedsięwzięcia'!Q39+'III Przedsięwzięcia'!Q42+'III Przedsięwzięcia'!Q45+'III Przedsięwzięcia'!Q48+'III Przedsięwzięcia'!Q51+'III Przedsięwzięcia'!Q54+'III Przedsięwzięcia'!Q57+'III Przedsięwzięcia'!Q60+'III Przedsięwzięcia'!Q63+'III Przedsięwzięcia'!Q66+'III Przedsięwzięcia'!Q69+'III Przedsięwzięcia'!Q72+'III Przedsięwzięcia'!Q75+'III Przedsięwzięcia'!Q78+'III Przedsięwzięcia'!Q81+'III Przedsięwzięcia'!Q84+'III Przedsięwzięcia'!Q87+'III Przedsięwzięcia'!Q90+'III Przedsięwzięcia'!Q93+'III Przedsięwzięcia'!Q96+'III Przedsięwzięcia'!Q99</f>
        <v>0</v>
      </c>
      <c r="N6" s="38">
        <f>'III Przedsięwzięcia'!R8+'III Przedsięwzięcia'!R11+'III Przedsięwzięcia'!R14+'III Przedsięwzięcia'!R17+'III Przedsięwzięcia'!R21+'III Przedsięwzięcia'!R24+'III Przedsięwzięcia'!R27+'III Przedsięwzięcia'!R30+'III Przedsięwzięcia'!R33+'III Przedsięwzięcia'!R36+'III Przedsięwzięcia'!R39+'III Przedsięwzięcia'!R42+'III Przedsięwzięcia'!R45+'III Przedsięwzięcia'!R48+'III Przedsięwzięcia'!R51+'III Przedsięwzięcia'!R54+'III Przedsięwzięcia'!R57+'III Przedsięwzięcia'!R60+'III Przedsięwzięcia'!R63+'III Przedsięwzięcia'!R66+'III Przedsięwzięcia'!R69+'III Przedsięwzięcia'!R72+'III Przedsięwzięcia'!R75+'III Przedsięwzięcia'!R78+'III Przedsięwzięcia'!R81+'III Przedsięwzięcia'!R84+'III Przedsięwzięcia'!R87+'III Przedsięwzięcia'!R90+'III Przedsięwzięcia'!R93+'III Przedsięwzięcia'!R96+'III Przedsięwzięcia'!R99</f>
        <v>0</v>
      </c>
      <c r="O6" s="38">
        <f>'III Przedsięwzięcia'!S8+'III Przedsięwzięcia'!S11+'III Przedsięwzięcia'!S14+'III Przedsięwzięcia'!S17+'III Przedsięwzięcia'!S21+'III Przedsięwzięcia'!S24+'III Przedsięwzięcia'!S27+'III Przedsięwzięcia'!S30+'III Przedsięwzięcia'!S33+'III Przedsięwzięcia'!S36+'III Przedsięwzięcia'!S39+'III Przedsięwzięcia'!S42+'III Przedsięwzięcia'!S45+'III Przedsięwzięcia'!S48+'III Przedsięwzięcia'!S51+'III Przedsięwzięcia'!S54+'III Przedsięwzięcia'!S57+'III Przedsięwzięcia'!S60+'III Przedsięwzięcia'!S63+'III Przedsięwzięcia'!S66+'III Przedsięwzięcia'!S69+'III Przedsięwzięcia'!S72+'III Przedsięwzięcia'!S75+'III Przedsięwzięcia'!S78+'III Przedsięwzięcia'!S81+'III Przedsięwzięcia'!S84+'III Przedsięwzięcia'!S87+'III Przedsięwzięcia'!S90+'III Przedsięwzięcia'!S93+'III Przedsięwzięcia'!S96+'III Przedsięwzięcia'!S99</f>
        <v>0</v>
      </c>
      <c r="P6" s="38">
        <f>'III Przedsięwzięcia'!T8+'III Przedsięwzięcia'!T11+'III Przedsięwzięcia'!T14+'III Przedsięwzięcia'!T17+'III Przedsięwzięcia'!T21+'III Przedsięwzięcia'!T24+'III Przedsięwzięcia'!T27+'III Przedsięwzięcia'!T30+'III Przedsięwzięcia'!T33+'III Przedsięwzięcia'!T36+'III Przedsięwzięcia'!T39+'III Przedsięwzięcia'!T42+'III Przedsięwzięcia'!T45+'III Przedsięwzięcia'!T48+'III Przedsięwzięcia'!T51+'III Przedsięwzięcia'!T54+'III Przedsięwzięcia'!T57+'III Przedsięwzięcia'!T60+'III Przedsięwzięcia'!T63+'III Przedsięwzięcia'!T66+'III Przedsięwzięcia'!T69+'III Przedsięwzięcia'!T72+'III Przedsięwzięcia'!T75+'III Przedsięwzięcia'!T78+'III Przedsięwzięcia'!T81+'III Przedsięwzięcia'!T84+'III Przedsięwzięcia'!T87+'III Przedsięwzięcia'!T90+'III Przedsięwzięcia'!T93+'III Przedsięwzięcia'!T96+'III Przedsięwzięcia'!T99</f>
        <v>0</v>
      </c>
      <c r="Q6" s="38">
        <f>'III Przedsięwzięcia'!U8+'III Przedsięwzięcia'!U11+'III Przedsięwzięcia'!U14+'III Przedsięwzięcia'!U17+'III Przedsięwzięcia'!U21+'III Przedsięwzięcia'!U24+'III Przedsięwzięcia'!U27+'III Przedsięwzięcia'!U30+'III Przedsięwzięcia'!U33+'III Przedsięwzięcia'!U36+'III Przedsięwzięcia'!U39+'III Przedsięwzięcia'!U42+'III Przedsięwzięcia'!U45+'III Przedsięwzięcia'!U48+'III Przedsięwzięcia'!U51+'III Przedsięwzięcia'!U54+'III Przedsięwzięcia'!U57+'III Przedsięwzięcia'!U60+'III Przedsięwzięcia'!U63+'III Przedsięwzięcia'!U66+'III Przedsięwzięcia'!U69+'III Przedsięwzięcia'!U72+'III Przedsięwzięcia'!U75+'III Przedsięwzięcia'!U78+'III Przedsięwzięcia'!U81+'III Przedsięwzięcia'!U84+'III Przedsięwzięcia'!U87+'III Przedsięwzięcia'!U90+'III Przedsięwzięcia'!U93+'III Przedsięwzięcia'!U96+'III Przedsięwzięcia'!U99</f>
        <v>0</v>
      </c>
      <c r="R6" s="38">
        <f>'III Przedsięwzięcia'!V8+'III Przedsięwzięcia'!V11+'III Przedsięwzięcia'!V14+'III Przedsięwzięcia'!V17+'III Przedsięwzięcia'!V21+'III Przedsięwzięcia'!V24+'III Przedsięwzięcia'!V27+'III Przedsięwzięcia'!V30+'III Przedsięwzięcia'!V33+'III Przedsięwzięcia'!V36+'III Przedsięwzięcia'!V39+'III Przedsięwzięcia'!V42+'III Przedsięwzięcia'!V45+'III Przedsięwzięcia'!V48+'III Przedsięwzięcia'!V51+'III Przedsięwzięcia'!V54+'III Przedsięwzięcia'!V57+'III Przedsięwzięcia'!V60+'III Przedsięwzięcia'!V63+'III Przedsięwzięcia'!V66+'III Przedsięwzięcia'!V69+'III Przedsięwzięcia'!V72+'III Przedsięwzięcia'!V75+'III Przedsięwzięcia'!V78+'III Przedsięwzięcia'!V81+'III Przedsięwzięcia'!V84+'III Przedsięwzięcia'!V87+'III Przedsięwzięcia'!V90+'III Przedsięwzięcia'!V93+'III Przedsięwzięcia'!V96+'III Przedsięwzięcia'!V99</f>
        <v>0</v>
      </c>
      <c r="S6" s="38">
        <f>'III Przedsięwzięcia'!W8+'III Przedsięwzięcia'!W11+'III Przedsięwzięcia'!W14+'III Przedsięwzięcia'!W17+'III Przedsięwzięcia'!W21+'III Przedsięwzięcia'!W24+'III Przedsięwzięcia'!W27+'III Przedsięwzięcia'!W30+'III Przedsięwzięcia'!W33+'III Przedsięwzięcia'!W36+'III Przedsięwzięcia'!W39+'III Przedsięwzięcia'!W42+'III Przedsięwzięcia'!W45+'III Przedsięwzięcia'!W48+'III Przedsięwzięcia'!W51+'III Przedsięwzięcia'!W54+'III Przedsięwzięcia'!W57+'III Przedsięwzięcia'!W60+'III Przedsięwzięcia'!W63+'III Przedsięwzięcia'!W66+'III Przedsięwzięcia'!W69+'III Przedsięwzięcia'!W72+'III Przedsięwzięcia'!W75+'III Przedsięwzięcia'!W78+'III Przedsięwzięcia'!W81+'III Przedsięwzięcia'!W84+'III Przedsięwzięcia'!W87+'III Przedsięwzięcia'!W90+'III Przedsięwzięcia'!W93+'III Przedsięwzięcia'!W96+'III Przedsięwzięcia'!W99</f>
        <v>0</v>
      </c>
      <c r="T6" s="38">
        <f>'III Przedsięwzięcia'!X8+'III Przedsięwzięcia'!X11+'III Przedsięwzięcia'!X14+'III Przedsięwzięcia'!X17+'III Przedsięwzięcia'!X21+'III Przedsięwzięcia'!X24+'III Przedsięwzięcia'!X27+'III Przedsięwzięcia'!X30+'III Przedsięwzięcia'!X33+'III Przedsięwzięcia'!X36+'III Przedsięwzięcia'!X39+'III Przedsięwzięcia'!X42+'III Przedsięwzięcia'!X45+'III Przedsięwzięcia'!X48+'III Przedsięwzięcia'!X51+'III Przedsięwzięcia'!X54+'III Przedsięwzięcia'!X57+'III Przedsięwzięcia'!X60+'III Przedsięwzięcia'!X63+'III Przedsięwzięcia'!X66+'III Przedsięwzięcia'!X69+'III Przedsięwzięcia'!X72+'III Przedsięwzięcia'!X75+'III Przedsięwzięcia'!X78+'III Przedsięwzięcia'!X81+'III Przedsięwzięcia'!X84+'III Przedsięwzięcia'!X87+'III Przedsięwzięcia'!X90+'III Przedsięwzięcia'!X93+'III Przedsięwzięcia'!X96+'III Przedsięwzięcia'!X99</f>
        <v>0</v>
      </c>
      <c r="U6" s="40">
        <f>'III Przedsięwzięcia'!Y8+'III Przedsięwzięcia'!Y11+'III Przedsięwzięcia'!Y14+'III Przedsięwzięcia'!Y17+'III Przedsięwzięcia'!Y21+'III Przedsięwzięcia'!Y24+'III Przedsięwzięcia'!Y27+'III Przedsięwzięcia'!Y30+'III Przedsięwzięcia'!Y33+'III Przedsięwzięcia'!Y36+'III Przedsięwzięcia'!Y39+'III Przedsięwzięcia'!Y42+'III Przedsięwzięcia'!Y45+'III Przedsięwzięcia'!Y48+'III Przedsięwzięcia'!Y51+'III Przedsięwzięcia'!Y54+'III Przedsięwzięcia'!Y57+'III Przedsięwzięcia'!Y60+'III Przedsięwzięcia'!Y63+'III Przedsięwzięcia'!Y66+'III Przedsięwzięcia'!Y69+'III Przedsięwzięcia'!Y72+'III Przedsięwzięcia'!Y75+'III Przedsięwzięcia'!Y78+'III Przedsięwzięcia'!Y81+'III Przedsięwzięcia'!Y84+'III Przedsięwzięcia'!Y87+'III Przedsięwzięcia'!Y90+'III Przedsięwzięcia'!Y93+'III Przedsięwzięcia'!Y96+'III Przedsięwzięcia'!Y99</f>
        <v>0</v>
      </c>
    </row>
    <row r="7" spans="1:21" ht="25.5">
      <c r="A7" s="46" t="s">
        <v>66</v>
      </c>
      <c r="B7" s="38">
        <v>59727955</v>
      </c>
      <c r="C7" s="38">
        <v>60493439</v>
      </c>
      <c r="D7" s="38">
        <v>62144930</v>
      </c>
      <c r="E7" s="38">
        <v>63859384</v>
      </c>
      <c r="F7" s="38">
        <v>65629282</v>
      </c>
      <c r="G7" s="38">
        <v>67456586</v>
      </c>
      <c r="H7" s="38">
        <v>69343326</v>
      </c>
      <c r="I7" s="38">
        <v>71291615</v>
      </c>
      <c r="J7" s="38">
        <v>73303636</v>
      </c>
      <c r="K7" s="38">
        <v>75381659</v>
      </c>
      <c r="L7" s="38">
        <v>77528035</v>
      </c>
      <c r="M7" s="38">
        <v>79745199</v>
      </c>
      <c r="N7" s="38"/>
      <c r="O7" s="38"/>
      <c r="P7" s="38"/>
      <c r="Q7" s="38"/>
      <c r="R7" s="38"/>
      <c r="S7" s="38"/>
      <c r="T7" s="38"/>
      <c r="U7" s="40"/>
    </row>
    <row r="8" spans="1:21" ht="26.25" thickBot="1">
      <c r="A8" s="47" t="s">
        <v>131</v>
      </c>
      <c r="B8" s="41">
        <v>9879644</v>
      </c>
      <c r="C8" s="41">
        <v>10070291</v>
      </c>
      <c r="D8" s="41">
        <v>10609048</v>
      </c>
      <c r="E8" s="41">
        <v>10874274</v>
      </c>
      <c r="F8" s="41">
        <v>11146131</v>
      </c>
      <c r="G8" s="41">
        <v>11424785</v>
      </c>
      <c r="H8" s="41">
        <v>11710404</v>
      </c>
      <c r="I8" s="41">
        <v>11991454</v>
      </c>
      <c r="J8" s="41">
        <v>12279249</v>
      </c>
      <c r="K8" s="41">
        <v>12573951</v>
      </c>
      <c r="L8" s="41">
        <v>12875726</v>
      </c>
      <c r="M8" s="41">
        <v>13184743</v>
      </c>
      <c r="N8" s="41"/>
      <c r="O8" s="41"/>
      <c r="P8" s="41"/>
      <c r="Q8" s="41"/>
      <c r="R8" s="41"/>
      <c r="S8" s="41"/>
      <c r="T8" s="41"/>
      <c r="U8" s="42"/>
    </row>
    <row r="9" ht="12.75">
      <c r="A9" s="13"/>
    </row>
    <row r="10" ht="13.5" thickBot="1">
      <c r="A10" s="13"/>
    </row>
    <row r="11" spans="1:2" ht="13.5" thickBot="1">
      <c r="A11" s="35" t="s">
        <v>95</v>
      </c>
      <c r="B11" s="36">
        <f>COUNTIF(B13:U16,"błąd")</f>
        <v>0</v>
      </c>
    </row>
    <row r="12" ht="12.75">
      <c r="A12" s="13"/>
    </row>
    <row r="13" spans="1:21" ht="12.75" hidden="1" outlineLevel="1">
      <c r="A13" s="34" t="s">
        <v>65</v>
      </c>
      <c r="B13" s="14">
        <f>IF(B5&lt;='Tabelaryczna Prezentacja WPF'!F9,"","błąd")</f>
      </c>
      <c r="C13" s="14">
        <f>IF(C5&lt;='Tabelaryczna Prezentacja WPF'!G9,"","błąd")</f>
      </c>
      <c r="D13" s="14">
        <f>IF(D5&lt;='Tabelaryczna Prezentacja WPF'!H9,"","błąd")</f>
      </c>
      <c r="E13" s="14">
        <f>IF(E5&lt;='Tabelaryczna Prezentacja WPF'!I9,"","błąd")</f>
      </c>
      <c r="F13" s="14">
        <f>IF(F5&lt;='Tabelaryczna Prezentacja WPF'!J9,"","błąd")</f>
      </c>
      <c r="G13" s="14">
        <f>IF(G5&lt;='Tabelaryczna Prezentacja WPF'!K9,"","błąd")</f>
      </c>
      <c r="H13" s="14">
        <f>IF(H5&lt;='Tabelaryczna Prezentacja WPF'!L9,"","błąd")</f>
      </c>
      <c r="I13" s="14">
        <f>IF(I5&lt;='Tabelaryczna Prezentacja WPF'!M9,"","błąd")</f>
      </c>
      <c r="J13" s="14">
        <f>IF(J5&lt;='Tabelaryczna Prezentacja WPF'!N9,"","błąd")</f>
      </c>
      <c r="K13" s="14">
        <f>IF(K5&lt;='Tabelaryczna Prezentacja WPF'!O9,"","błąd")</f>
      </c>
      <c r="L13" s="14">
        <f>IF(L5&lt;='Tabelaryczna Prezentacja WPF'!P9,"","błąd")</f>
      </c>
      <c r="M13" s="14">
        <f>IF(M5&lt;='Tabelaryczna Prezentacja WPF'!Q9,"","błąd")</f>
      </c>
      <c r="N13" s="14">
        <f>IF(N5&lt;='Tabelaryczna Prezentacja WPF'!R9,"","błąd")</f>
      </c>
      <c r="O13" s="14">
        <f>IF(O5&lt;='Tabelaryczna Prezentacja WPF'!S9,"","błąd")</f>
      </c>
      <c r="P13" s="14">
        <f>IF(P5&lt;='Tabelaryczna Prezentacja WPF'!T9,"","błąd")</f>
      </c>
      <c r="Q13" s="14">
        <f>IF(Q5&lt;='Tabelaryczna Prezentacja WPF'!U9,"","błąd")</f>
      </c>
      <c r="R13" s="14">
        <f>IF(R5&lt;='Tabelaryczna Prezentacja WPF'!V9,"","błąd")</f>
      </c>
      <c r="S13" s="14">
        <f>IF(S5&lt;='Tabelaryczna Prezentacja WPF'!W9,"","błąd")</f>
      </c>
      <c r="T13" s="14">
        <f>IF(T5&lt;='Tabelaryczna Prezentacja WPF'!X9,"","błąd")</f>
      </c>
      <c r="U13" s="14">
        <f>IF(U5&lt;='Tabelaryczna Prezentacja WPF'!Y9,"","błąd")</f>
      </c>
    </row>
    <row r="14" spans="1:21" ht="12.75" hidden="1" outlineLevel="1">
      <c r="A14" s="34" t="s">
        <v>68</v>
      </c>
      <c r="B14" s="14">
        <f>IF(B6&lt;='Tabelaryczna Prezentacja WPF'!F10,"","błąd")</f>
      </c>
      <c r="C14" s="14">
        <f>IF(C6&lt;='Tabelaryczna Prezentacja WPF'!G10,"","błąd")</f>
      </c>
      <c r="D14" s="14">
        <f>IF(D6&lt;='Tabelaryczna Prezentacja WPF'!H10,"","błąd")</f>
      </c>
      <c r="E14" s="14">
        <f>IF(E6&lt;='Tabelaryczna Prezentacja WPF'!I10,"","błąd")</f>
      </c>
      <c r="F14" s="14">
        <f>IF(F6&lt;='Tabelaryczna Prezentacja WPF'!J10,"","błąd")</f>
      </c>
      <c r="G14" s="14">
        <f>IF(G6&lt;='Tabelaryczna Prezentacja WPF'!K10,"","błąd")</f>
      </c>
      <c r="H14" s="14">
        <f>IF(H6&lt;='Tabelaryczna Prezentacja WPF'!L10,"","błąd")</f>
      </c>
      <c r="I14" s="14">
        <f>IF(I6&lt;='Tabelaryczna Prezentacja WPF'!M10,"","błąd")</f>
      </c>
      <c r="J14" s="14">
        <f>IF(J6&lt;='Tabelaryczna Prezentacja WPF'!N10,"","błąd")</f>
      </c>
      <c r="K14" s="14">
        <f>IF(K6&lt;='Tabelaryczna Prezentacja WPF'!O10,"","błąd")</f>
      </c>
      <c r="L14" s="14">
        <f>IF(L6&lt;='Tabelaryczna Prezentacja WPF'!P10,"","błąd")</f>
      </c>
      <c r="M14" s="14">
        <f>IF(M6&lt;='Tabelaryczna Prezentacja WPF'!Q10,"","błąd")</f>
      </c>
      <c r="N14" s="14">
        <f>IF(N6&lt;='Tabelaryczna Prezentacja WPF'!R10,"","błąd")</f>
      </c>
      <c r="O14" s="14">
        <f>IF(O6&lt;='Tabelaryczna Prezentacja WPF'!S10,"","błąd")</f>
      </c>
      <c r="P14" s="14">
        <f>IF(P6&lt;='Tabelaryczna Prezentacja WPF'!T10,"","błąd")</f>
      </c>
      <c r="Q14" s="14">
        <f>IF(Q6&lt;='Tabelaryczna Prezentacja WPF'!U10,"","błąd")</f>
      </c>
      <c r="R14" s="14">
        <f>IF(R6&lt;='Tabelaryczna Prezentacja WPF'!V10,"","błąd")</f>
      </c>
      <c r="S14" s="14">
        <f>IF(S6&lt;='Tabelaryczna Prezentacja WPF'!W10,"","błąd")</f>
      </c>
      <c r="T14" s="14">
        <f>IF(T6&lt;='Tabelaryczna Prezentacja WPF'!X10,"","błąd")</f>
      </c>
      <c r="U14" s="14">
        <f>IF(U6&lt;='Tabelaryczna Prezentacja WPF'!Y10,"","błąd")</f>
      </c>
    </row>
    <row r="15" spans="1:21" ht="25.5" hidden="1" outlineLevel="1">
      <c r="A15" s="34" t="s">
        <v>66</v>
      </c>
      <c r="B15" s="14">
        <f>IF(OR((B7&lt;'Tabelaryczna Prezentacja WPF'!F9),(B7="")),"","błąd")</f>
      </c>
      <c r="C15" s="14">
        <f>IF(OR((C7&lt;'Tabelaryczna Prezentacja WPF'!G9),(C7="")),"","błąd")</f>
      </c>
      <c r="D15" s="14">
        <f>IF(OR((D7&lt;'Tabelaryczna Prezentacja WPF'!H9),(D7="")),"","błąd")</f>
      </c>
      <c r="E15" s="14">
        <f>IF(OR((E7&lt;'Tabelaryczna Prezentacja WPF'!I9),(E7="")),"","błąd")</f>
      </c>
      <c r="F15" s="14">
        <f>IF(OR((F7&lt;'Tabelaryczna Prezentacja WPF'!J9),(F7="")),"","błąd")</f>
      </c>
      <c r="G15" s="14">
        <f>IF(OR((G7&lt;'Tabelaryczna Prezentacja WPF'!K9),(G7="")),"","błąd")</f>
      </c>
      <c r="H15" s="14">
        <f>IF(OR((H7&lt;'Tabelaryczna Prezentacja WPF'!L9),(H7="")),"","błąd")</f>
      </c>
      <c r="I15" s="14">
        <f>IF(OR((I7&lt;'Tabelaryczna Prezentacja WPF'!M9),(I7="")),"","błąd")</f>
      </c>
      <c r="J15" s="14">
        <f>IF(OR((J7&lt;'Tabelaryczna Prezentacja WPF'!N9),(J7="")),"","błąd")</f>
      </c>
      <c r="K15" s="14">
        <f>IF(OR((K7&lt;'Tabelaryczna Prezentacja WPF'!O9),(K7="")),"","błąd")</f>
      </c>
      <c r="L15" s="14">
        <f>IF(OR((L7&lt;'Tabelaryczna Prezentacja WPF'!P9),(L7="")),"","błąd")</f>
      </c>
      <c r="M15" s="14">
        <f>IF(OR((M7&lt;'Tabelaryczna Prezentacja WPF'!Q9),(M7="")),"","błąd")</f>
      </c>
      <c r="N15" s="14">
        <f>IF(OR((N7&lt;'Tabelaryczna Prezentacja WPF'!R9),(N7="")),"","błąd")</f>
      </c>
      <c r="O15" s="14">
        <f>IF(OR((O7&lt;'Tabelaryczna Prezentacja WPF'!S9),(O7="")),"","błąd")</f>
      </c>
      <c r="P15" s="14">
        <f>IF(OR((P7&lt;'Tabelaryczna Prezentacja WPF'!T9),(P7="")),"","błąd")</f>
      </c>
      <c r="Q15" s="14">
        <f>IF(OR((Q7&lt;'Tabelaryczna Prezentacja WPF'!U9),(Q7="")),"","błąd")</f>
      </c>
      <c r="R15" s="14">
        <f>IF(OR((R7&lt;'Tabelaryczna Prezentacja WPF'!V9),(R7="")),"","błąd")</f>
      </c>
      <c r="S15" s="14">
        <f>IF(OR((S7&lt;'Tabelaryczna Prezentacja WPF'!W9),(S7="")),"","błąd")</f>
      </c>
      <c r="T15" s="14">
        <f>IF(OR((T7&lt;'Tabelaryczna Prezentacja WPF'!X9),(T7="")),"","błąd")</f>
      </c>
      <c r="U15" s="14">
        <f>IF(OR((U7&lt;'Tabelaryczna Prezentacja WPF'!Y9),(U7="")),"","błąd")</f>
      </c>
    </row>
    <row r="16" spans="1:21" ht="25.5" hidden="1" outlineLevel="1">
      <c r="A16" s="34" t="s">
        <v>67</v>
      </c>
      <c r="B16" s="14">
        <f>IF(OR((B8&lt;'Tabelaryczna Prezentacja WPF'!F8),(B8="")),"","błąd")</f>
      </c>
      <c r="C16" s="14">
        <f>IF(OR((C8&lt;'Tabelaryczna Prezentacja WPF'!G8),(C8="")),"","błąd")</f>
      </c>
      <c r="D16" s="14">
        <f>IF(OR((D8&lt;'Tabelaryczna Prezentacja WPF'!H8),(D8="")),"","błąd")</f>
      </c>
      <c r="E16" s="14">
        <f>IF(OR((E8&lt;'Tabelaryczna Prezentacja WPF'!I8),(E8="")),"","błąd")</f>
      </c>
      <c r="F16" s="14">
        <f>IF(OR((F8&lt;'Tabelaryczna Prezentacja WPF'!J8),(F8="")),"","błąd")</f>
      </c>
      <c r="G16" s="14">
        <f>IF(OR((G8&lt;'Tabelaryczna Prezentacja WPF'!K8),(G8="")),"","błąd")</f>
      </c>
      <c r="H16" s="14">
        <f>IF(OR((H8&lt;'Tabelaryczna Prezentacja WPF'!L8),(H8="")),"","błąd")</f>
      </c>
      <c r="I16" s="14">
        <f>IF(OR((I8&lt;'Tabelaryczna Prezentacja WPF'!M8),(I8="")),"","błąd")</f>
      </c>
      <c r="J16" s="14">
        <f>IF(OR((J8&lt;'Tabelaryczna Prezentacja WPF'!N8),(J8="")),"","błąd")</f>
      </c>
      <c r="K16" s="14">
        <f>IF(OR((K8&lt;'Tabelaryczna Prezentacja WPF'!O8),(K8="")),"","błąd")</f>
      </c>
      <c r="L16" s="14">
        <f>IF(OR((L8&lt;'Tabelaryczna Prezentacja WPF'!P8),(L8="")),"","błąd")</f>
      </c>
      <c r="M16" s="14">
        <f>IF(OR((M8&lt;'Tabelaryczna Prezentacja WPF'!Q8),(M8="")),"","błąd")</f>
      </c>
      <c r="N16" s="14">
        <f>IF(OR((N8&lt;'Tabelaryczna Prezentacja WPF'!R8),(N8="")),"","błąd")</f>
      </c>
      <c r="O16" s="14">
        <f>IF(OR((O8&lt;'Tabelaryczna Prezentacja WPF'!S8),(O8="")),"","błąd")</f>
      </c>
      <c r="P16" s="14">
        <f>IF(OR((P8&lt;'Tabelaryczna Prezentacja WPF'!T8),(P8="")),"","błąd")</f>
      </c>
      <c r="Q16" s="14">
        <f>IF(OR((Q8&lt;'Tabelaryczna Prezentacja WPF'!U8),(Q8="")),"","błąd")</f>
      </c>
      <c r="R16" s="14">
        <f>IF(OR((R8&lt;'Tabelaryczna Prezentacja WPF'!V8),(R8="")),"","błąd")</f>
      </c>
      <c r="S16" s="14">
        <f>IF(OR((S8&lt;'Tabelaryczna Prezentacja WPF'!W8),(S8="")),"","błąd")</f>
      </c>
      <c r="T16" s="14">
        <f>IF(OR((T8&lt;'Tabelaryczna Prezentacja WPF'!X8),(T8="")),"","błąd")</f>
      </c>
      <c r="U16" s="14">
        <f>IF(OR((U8&lt;'Tabelaryczna Prezentacja WPF'!Y8),(U8="")),"","błąd")</f>
      </c>
    </row>
    <row r="17" ht="12.75" collapsed="1">
      <c r="A17" s="13"/>
    </row>
    <row r="18" ht="12.75">
      <c r="A18" s="13"/>
    </row>
    <row r="19" ht="12.75">
      <c r="A19" s="13"/>
    </row>
  </sheetData>
  <sheetProtection password="CCFE" sheet="1" objects="1" scenarios="1" formatColumns="0" formatRows="0"/>
  <mergeCells count="1">
    <mergeCell ref="A1:E1"/>
  </mergeCells>
  <printOptions/>
  <pageMargins left="0.15748031496062992" right="0.2755905511811024" top="0.984251968503937" bottom="0.984251968503937" header="0.5118110236220472" footer="0.5118110236220472"/>
  <pageSetup horizontalDpi="300" verticalDpi="300" orientation="landscape" paperSize="9" scale="77" r:id="rId1"/>
  <headerFooter differentFirst="1" alignWithMargins="0">
    <firstHeader>&amp;RZałącznik Nr 2
do uchwały Nr 108/XIV/11
Rady Powiatu w Otwocku
z dnia 29 grudnia 2011 r.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10"/>
  <sheetViews>
    <sheetView view="pageLayout" workbookViewId="0" topLeftCell="H1">
      <selection activeCell="F20" sqref="F20"/>
    </sheetView>
  </sheetViews>
  <sheetFormatPr defaultColWidth="9.140625" defaultRowHeight="12.75"/>
  <cols>
    <col min="1" max="1" width="28.57421875" style="0" customWidth="1"/>
    <col min="2" max="2" width="18.00390625" style="73" customWidth="1"/>
    <col min="3" max="3" width="16.421875" style="73" customWidth="1"/>
    <col min="4" max="4" width="10.421875" style="73" customWidth="1"/>
    <col min="5" max="5" width="14.140625" style="0" customWidth="1"/>
    <col min="6" max="6" width="12.28125" style="0" customWidth="1"/>
    <col min="7" max="7" width="12.421875" style="0" customWidth="1"/>
    <col min="8" max="8" width="12.57421875" style="0" customWidth="1"/>
    <col min="9" max="9" width="12.421875" style="0" customWidth="1"/>
    <col min="10" max="13" width="11.57421875" style="0" customWidth="1"/>
    <col min="14" max="14" width="11.00390625" style="0" customWidth="1"/>
    <col min="15" max="16" width="11.140625" style="0" customWidth="1"/>
    <col min="17" max="17" width="6.421875" style="0" customWidth="1"/>
    <col min="18" max="20" width="0" style="0" hidden="1" customWidth="1"/>
    <col min="21" max="25" width="9.140625" style="0" hidden="1" customWidth="1"/>
    <col min="26" max="26" width="13.28125" style="0" customWidth="1"/>
  </cols>
  <sheetData>
    <row r="1" spans="1:4" ht="12.75">
      <c r="A1" s="104" t="s">
        <v>137</v>
      </c>
      <c r="B1" s="104"/>
      <c r="C1" s="104"/>
      <c r="D1" s="77"/>
    </row>
    <row r="2" ht="9" customHeight="1" thickBot="1"/>
    <row r="3" spans="1:26" ht="36" customHeight="1">
      <c r="A3" s="137" t="s">
        <v>70</v>
      </c>
      <c r="B3" s="139" t="s">
        <v>71</v>
      </c>
      <c r="C3" s="132" t="s">
        <v>121</v>
      </c>
      <c r="D3" s="139" t="s">
        <v>72</v>
      </c>
      <c r="E3" s="139" t="s">
        <v>73</v>
      </c>
      <c r="F3" s="141" t="s">
        <v>74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3"/>
      <c r="Z3" s="144" t="s">
        <v>75</v>
      </c>
    </row>
    <row r="4" spans="1:26" ht="36" customHeight="1">
      <c r="A4" s="138"/>
      <c r="B4" s="140"/>
      <c r="C4" s="133"/>
      <c r="D4" s="140"/>
      <c r="E4" s="140"/>
      <c r="F4" s="20">
        <v>2011</v>
      </c>
      <c r="G4" s="20">
        <v>2012</v>
      </c>
      <c r="H4" s="20">
        <v>2013</v>
      </c>
      <c r="I4" s="20">
        <v>2014</v>
      </c>
      <c r="J4" s="20">
        <v>2015</v>
      </c>
      <c r="K4" s="37">
        <v>2016</v>
      </c>
      <c r="L4" s="37">
        <v>2017</v>
      </c>
      <c r="M4" s="37">
        <v>2018</v>
      </c>
      <c r="N4" s="37">
        <v>2019</v>
      </c>
      <c r="O4" s="37">
        <v>2020</v>
      </c>
      <c r="P4" s="37">
        <v>2021</v>
      </c>
      <c r="Q4" s="37">
        <v>2022</v>
      </c>
      <c r="R4" s="37">
        <v>2023</v>
      </c>
      <c r="S4" s="37">
        <v>2024</v>
      </c>
      <c r="T4" s="37">
        <v>2025</v>
      </c>
      <c r="U4" s="37">
        <v>2026</v>
      </c>
      <c r="V4" s="37">
        <v>2027</v>
      </c>
      <c r="W4" s="37">
        <v>2028</v>
      </c>
      <c r="X4" s="37">
        <v>2029</v>
      </c>
      <c r="Y4" s="37">
        <v>2030</v>
      </c>
      <c r="Z4" s="145"/>
    </row>
    <row r="5" spans="1:26" s="110" customFormat="1" ht="41.25" customHeight="1">
      <c r="A5" s="105" t="s">
        <v>76</v>
      </c>
      <c r="B5" s="107"/>
      <c r="C5" s="107"/>
      <c r="D5" s="107"/>
      <c r="E5" s="108">
        <f>SUM(E6,E9,E12,E15,)</f>
        <v>1936680</v>
      </c>
      <c r="F5" s="108">
        <f>SUM(F6,F9,F12,F15,)</f>
        <v>748538</v>
      </c>
      <c r="G5" s="108">
        <f>SUM(G6,G9,G12,G15,)</f>
        <v>695710</v>
      </c>
      <c r="H5" s="108">
        <f>SUM(H6,H9,H12,H15,)</f>
        <v>458029</v>
      </c>
      <c r="I5" s="108"/>
      <c r="J5" s="108"/>
      <c r="K5" s="108"/>
      <c r="L5" s="108"/>
      <c r="M5" s="108"/>
      <c r="N5" s="108"/>
      <c r="O5" s="108"/>
      <c r="P5" s="108"/>
      <c r="Q5" s="108"/>
      <c r="R5" s="108">
        <f aca="true" t="shared" si="0" ref="R5:Z5">SUM(R6,R9,R12,R15,)</f>
        <v>0</v>
      </c>
      <c r="S5" s="108">
        <f t="shared" si="0"/>
        <v>0</v>
      </c>
      <c r="T5" s="108">
        <f t="shared" si="0"/>
        <v>0</v>
      </c>
      <c r="U5" s="108">
        <f t="shared" si="0"/>
        <v>0</v>
      </c>
      <c r="V5" s="108">
        <f t="shared" si="0"/>
        <v>0</v>
      </c>
      <c r="W5" s="108">
        <f t="shared" si="0"/>
        <v>0</v>
      </c>
      <c r="X5" s="108">
        <f t="shared" si="0"/>
        <v>0</v>
      </c>
      <c r="Y5" s="108">
        <f t="shared" si="0"/>
        <v>0</v>
      </c>
      <c r="Z5" s="109">
        <f t="shared" si="0"/>
        <v>1902277</v>
      </c>
    </row>
    <row r="6" spans="1:26" s="117" customFormat="1" ht="30.75" customHeight="1">
      <c r="A6" s="111" t="s">
        <v>122</v>
      </c>
      <c r="B6" s="112" t="s">
        <v>123</v>
      </c>
      <c r="C6" s="113">
        <v>85395</v>
      </c>
      <c r="D6" s="113" t="s">
        <v>132</v>
      </c>
      <c r="E6" s="114">
        <v>1562594</v>
      </c>
      <c r="F6" s="114">
        <f>SUM(F7:F8)</f>
        <v>650000</v>
      </c>
      <c r="G6" s="114">
        <f>SUM(G7:G8)</f>
        <v>530725</v>
      </c>
      <c r="H6" s="114">
        <f>SUM(H7:H8)</f>
        <v>381869</v>
      </c>
      <c r="I6" s="114"/>
      <c r="J6" s="114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6">
        <f>SUM(F6:Q6)</f>
        <v>1562594</v>
      </c>
    </row>
    <row r="7" spans="1:26" ht="15" customHeight="1">
      <c r="A7" s="18" t="s">
        <v>77</v>
      </c>
      <c r="B7" s="74"/>
      <c r="C7" s="74"/>
      <c r="D7" s="74"/>
      <c r="E7" s="38">
        <v>1455110</v>
      </c>
      <c r="F7" s="38">
        <v>576360</v>
      </c>
      <c r="G7" s="38">
        <v>506975</v>
      </c>
      <c r="H7" s="38">
        <v>371775</v>
      </c>
      <c r="I7" s="38"/>
      <c r="J7" s="38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0">
        <f>SUM(F7:Q7)</f>
        <v>1455110</v>
      </c>
    </row>
    <row r="8" spans="1:26" ht="15" customHeight="1">
      <c r="A8" s="18" t="s">
        <v>78</v>
      </c>
      <c r="B8" s="74"/>
      <c r="C8" s="74"/>
      <c r="D8" s="74"/>
      <c r="E8" s="38">
        <v>107484</v>
      </c>
      <c r="F8" s="38">
        <v>73640</v>
      </c>
      <c r="G8" s="38">
        <v>23750</v>
      </c>
      <c r="H8" s="38">
        <v>10094</v>
      </c>
      <c r="I8" s="38"/>
      <c r="J8" s="38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>
        <f>SUM(F8:Q8)</f>
        <v>107484</v>
      </c>
    </row>
    <row r="9" spans="1:26" ht="30" customHeight="1">
      <c r="A9" s="18" t="s">
        <v>124</v>
      </c>
      <c r="B9" s="75" t="s">
        <v>125</v>
      </c>
      <c r="C9" s="74">
        <v>85333</v>
      </c>
      <c r="D9" s="74" t="s">
        <v>126</v>
      </c>
      <c r="E9" s="38">
        <v>248520</v>
      </c>
      <c r="F9" s="38">
        <v>66937</v>
      </c>
      <c r="G9" s="38">
        <v>71020</v>
      </c>
      <c r="H9" s="38">
        <v>76160</v>
      </c>
      <c r="I9" s="38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>
        <f>SUM(F9:Q9)</f>
        <v>214117</v>
      </c>
    </row>
    <row r="10" spans="1:26" ht="15" customHeight="1">
      <c r="A10" s="18" t="s">
        <v>77</v>
      </c>
      <c r="B10" s="74"/>
      <c r="C10" s="74"/>
      <c r="D10" s="74"/>
      <c r="E10" s="38">
        <v>248520</v>
      </c>
      <c r="F10" s="38">
        <v>66937</v>
      </c>
      <c r="G10" s="38">
        <v>71020</v>
      </c>
      <c r="H10" s="38">
        <v>76160</v>
      </c>
      <c r="I10" s="38"/>
      <c r="J10" s="38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>
        <f>SUM(F10:H10)</f>
        <v>214117</v>
      </c>
    </row>
    <row r="11" spans="1:26" ht="15" customHeight="1">
      <c r="A11" s="18" t="s">
        <v>78</v>
      </c>
      <c r="B11" s="74"/>
      <c r="C11" s="74"/>
      <c r="D11" s="74"/>
      <c r="E11" s="38"/>
      <c r="F11" s="38"/>
      <c r="G11" s="38"/>
      <c r="H11" s="38"/>
      <c r="I11" s="38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</row>
    <row r="12" spans="1:26" ht="81" customHeight="1">
      <c r="A12" s="18" t="s">
        <v>127</v>
      </c>
      <c r="B12" s="75" t="s">
        <v>128</v>
      </c>
      <c r="C12" s="74">
        <v>75095</v>
      </c>
      <c r="D12" s="74" t="s">
        <v>129</v>
      </c>
      <c r="E12" s="38">
        <v>26390</v>
      </c>
      <c r="F12" s="38">
        <v>18382</v>
      </c>
      <c r="G12" s="38">
        <v>8008</v>
      </c>
      <c r="H12" s="38"/>
      <c r="I12" s="38"/>
      <c r="J12" s="38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>
        <v>26390</v>
      </c>
    </row>
    <row r="13" spans="1:26" ht="15" customHeight="1">
      <c r="A13" s="18" t="s">
        <v>77</v>
      </c>
      <c r="B13" s="74"/>
      <c r="C13" s="74"/>
      <c r="D13" s="74"/>
      <c r="E13" s="38"/>
      <c r="F13" s="38"/>
      <c r="G13" s="38"/>
      <c r="H13" s="38"/>
      <c r="I13" s="38"/>
      <c r="J13" s="38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0"/>
    </row>
    <row r="14" spans="1:26" ht="15" customHeight="1">
      <c r="A14" s="18" t="s">
        <v>78</v>
      </c>
      <c r="B14" s="74"/>
      <c r="C14" s="74"/>
      <c r="D14" s="74"/>
      <c r="E14" s="38">
        <v>26390</v>
      </c>
      <c r="F14" s="38">
        <v>18382</v>
      </c>
      <c r="G14" s="38">
        <v>8008</v>
      </c>
      <c r="H14" s="38"/>
      <c r="I14" s="38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>
        <v>26390</v>
      </c>
    </row>
    <row r="15" spans="1:26" ht="105.75" customHeight="1">
      <c r="A15" s="18" t="s">
        <v>130</v>
      </c>
      <c r="B15" s="75" t="s">
        <v>128</v>
      </c>
      <c r="C15" s="74">
        <v>15011</v>
      </c>
      <c r="D15" s="74" t="s">
        <v>129</v>
      </c>
      <c r="E15" s="38">
        <v>99176</v>
      </c>
      <c r="F15" s="38">
        <v>13219</v>
      </c>
      <c r="G15" s="38">
        <v>85957</v>
      </c>
      <c r="H15" s="38"/>
      <c r="I15" s="38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0">
        <v>99176</v>
      </c>
    </row>
    <row r="16" spans="1:26" ht="12.75">
      <c r="A16" s="18" t="s">
        <v>77</v>
      </c>
      <c r="B16" s="74"/>
      <c r="C16" s="74"/>
      <c r="D16" s="74"/>
      <c r="E16" s="38"/>
      <c r="F16" s="38"/>
      <c r="G16" s="38"/>
      <c r="H16" s="38"/>
      <c r="I16" s="38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</row>
    <row r="17" spans="1:26" ht="12.75">
      <c r="A17" s="18" t="s">
        <v>78</v>
      </c>
      <c r="B17" s="74"/>
      <c r="C17" s="74"/>
      <c r="D17" s="74"/>
      <c r="E17" s="38">
        <v>99176</v>
      </c>
      <c r="F17" s="38">
        <v>13219</v>
      </c>
      <c r="G17" s="38">
        <v>85957</v>
      </c>
      <c r="H17" s="38"/>
      <c r="I17" s="38"/>
      <c r="J17" s="38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>
        <f>SUM(F17:G17)</f>
        <v>99176</v>
      </c>
    </row>
    <row r="18" spans="1:26" s="110" customFormat="1" ht="27" customHeight="1">
      <c r="A18" s="105" t="s">
        <v>141</v>
      </c>
      <c r="B18" s="107"/>
      <c r="C18" s="107"/>
      <c r="D18" s="107"/>
      <c r="E18" s="108">
        <f>SUM(E19,E22,E25)</f>
        <v>19200000</v>
      </c>
      <c r="F18" s="108">
        <f>SUM(F19,F22,F25)</f>
        <v>550000</v>
      </c>
      <c r="G18" s="108">
        <f>SUM(G19,G22,G25)</f>
        <v>1450000</v>
      </c>
      <c r="H18" s="108">
        <f>SUM(H19,H22,H25)</f>
        <v>8200000</v>
      </c>
      <c r="I18" s="108">
        <f>SUM(I19,I22,I25)</f>
        <v>9000000</v>
      </c>
      <c r="J18" s="108"/>
      <c r="K18" s="108"/>
      <c r="L18" s="108"/>
      <c r="M18" s="108"/>
      <c r="N18" s="108"/>
      <c r="O18" s="108"/>
      <c r="P18" s="108"/>
      <c r="Q18" s="108"/>
      <c r="R18" s="108">
        <f aca="true" t="shared" si="1" ref="R18:Y18">SUM(R19,R22)</f>
        <v>0</v>
      </c>
      <c r="S18" s="108">
        <f t="shared" si="1"/>
        <v>0</v>
      </c>
      <c r="T18" s="108">
        <f t="shared" si="1"/>
        <v>0</v>
      </c>
      <c r="U18" s="108">
        <f t="shared" si="1"/>
        <v>0</v>
      </c>
      <c r="V18" s="108">
        <f t="shared" si="1"/>
        <v>0</v>
      </c>
      <c r="W18" s="108">
        <f t="shared" si="1"/>
        <v>0</v>
      </c>
      <c r="X18" s="108">
        <f t="shared" si="1"/>
        <v>0</v>
      </c>
      <c r="Y18" s="108">
        <f t="shared" si="1"/>
        <v>0</v>
      </c>
      <c r="Z18" s="109">
        <f>SUM(Z19,Z22,Z25)</f>
        <v>19200000</v>
      </c>
    </row>
    <row r="19" spans="1:26" ht="93" customHeight="1">
      <c r="A19" s="18" t="s">
        <v>145</v>
      </c>
      <c r="B19" s="75" t="s">
        <v>140</v>
      </c>
      <c r="C19" s="74">
        <v>75020</v>
      </c>
      <c r="D19" s="74" t="s">
        <v>142</v>
      </c>
      <c r="E19" s="38">
        <v>17500000</v>
      </c>
      <c r="F19" s="38">
        <v>0</v>
      </c>
      <c r="G19" s="38">
        <v>300000</v>
      </c>
      <c r="H19" s="38">
        <v>8200000</v>
      </c>
      <c r="I19" s="38">
        <v>9000000</v>
      </c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>
        <v>17500000</v>
      </c>
    </row>
    <row r="20" spans="1:26" ht="12.75">
      <c r="A20" s="18" t="s">
        <v>77</v>
      </c>
      <c r="B20" s="74"/>
      <c r="C20" s="74"/>
      <c r="D20" s="74"/>
      <c r="E20" s="38"/>
      <c r="F20" s="38"/>
      <c r="G20" s="38"/>
      <c r="H20" s="38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</row>
    <row r="21" spans="1:26" ht="12.75">
      <c r="A21" s="18" t="s">
        <v>78</v>
      </c>
      <c r="B21" s="74"/>
      <c r="C21" s="74"/>
      <c r="D21" s="74"/>
      <c r="E21" s="38">
        <v>17500000</v>
      </c>
      <c r="F21" s="38">
        <v>0</v>
      </c>
      <c r="G21" s="38">
        <v>300000</v>
      </c>
      <c r="H21" s="38">
        <v>8200000</v>
      </c>
      <c r="I21" s="38">
        <v>9000000</v>
      </c>
      <c r="J21" s="3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0">
        <v>17500000</v>
      </c>
    </row>
    <row r="22" spans="1:26" ht="40.5" customHeight="1">
      <c r="A22" s="18" t="s">
        <v>143</v>
      </c>
      <c r="B22" s="112" t="s">
        <v>123</v>
      </c>
      <c r="C22" s="74">
        <v>85201</v>
      </c>
      <c r="D22" s="74" t="s">
        <v>144</v>
      </c>
      <c r="E22" s="38">
        <v>850000</v>
      </c>
      <c r="F22" s="38">
        <v>250000</v>
      </c>
      <c r="G22" s="38">
        <v>600000</v>
      </c>
      <c r="H22" s="38"/>
      <c r="I22" s="38"/>
      <c r="J22" s="3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0">
        <v>850000</v>
      </c>
    </row>
    <row r="23" spans="1:26" ht="12.75">
      <c r="A23" s="18" t="s">
        <v>77</v>
      </c>
      <c r="B23" s="74"/>
      <c r="C23" s="74"/>
      <c r="D23" s="74"/>
      <c r="E23" s="38"/>
      <c r="F23" s="38"/>
      <c r="G23" s="38"/>
      <c r="H23" s="38"/>
      <c r="I23" s="38"/>
      <c r="J23" s="3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/>
    </row>
    <row r="24" spans="1:26" ht="12.75">
      <c r="A24" s="18" t="s">
        <v>78</v>
      </c>
      <c r="B24" s="74"/>
      <c r="C24" s="74"/>
      <c r="D24" s="74"/>
      <c r="E24" s="38">
        <v>850000</v>
      </c>
      <c r="F24" s="38">
        <v>250000</v>
      </c>
      <c r="G24" s="38">
        <v>600000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40">
        <v>850000</v>
      </c>
    </row>
    <row r="25" spans="1:26" ht="30.75" customHeight="1">
      <c r="A25" s="18" t="s">
        <v>146</v>
      </c>
      <c r="B25" s="112" t="s">
        <v>123</v>
      </c>
      <c r="C25" s="74">
        <v>85201</v>
      </c>
      <c r="D25" s="74" t="s">
        <v>144</v>
      </c>
      <c r="E25" s="38">
        <v>850000</v>
      </c>
      <c r="F25" s="38">
        <v>300000</v>
      </c>
      <c r="G25" s="38">
        <v>550000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40">
        <v>850000</v>
      </c>
    </row>
    <row r="26" spans="1:26" ht="12.75">
      <c r="A26" s="18" t="s">
        <v>77</v>
      </c>
      <c r="B26" s="74"/>
      <c r="C26" s="74"/>
      <c r="D26" s="74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0"/>
    </row>
    <row r="27" spans="1:26" ht="12.75">
      <c r="A27" s="18" t="s">
        <v>78</v>
      </c>
      <c r="B27" s="74"/>
      <c r="C27" s="74"/>
      <c r="D27" s="74"/>
      <c r="E27" s="38">
        <v>850000</v>
      </c>
      <c r="F27" s="38">
        <v>300000</v>
      </c>
      <c r="G27" s="38">
        <v>550000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>
        <v>850000</v>
      </c>
    </row>
    <row r="28" spans="1:26" ht="12.75" hidden="1">
      <c r="A28" s="18" t="s">
        <v>91</v>
      </c>
      <c r="B28" s="74"/>
      <c r="C28" s="74"/>
      <c r="D28" s="74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40"/>
    </row>
    <row r="29" spans="1:26" ht="12.75" hidden="1">
      <c r="A29" s="18" t="s">
        <v>77</v>
      </c>
      <c r="B29" s="74"/>
      <c r="C29" s="74"/>
      <c r="D29" s="74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0"/>
    </row>
    <row r="30" spans="1:26" ht="12.75" hidden="1">
      <c r="A30" s="18" t="s">
        <v>78</v>
      </c>
      <c r="B30" s="74"/>
      <c r="C30" s="74"/>
      <c r="D30" s="74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40"/>
    </row>
    <row r="31" spans="1:26" ht="12.75" hidden="1">
      <c r="A31" s="18" t="s">
        <v>92</v>
      </c>
      <c r="B31" s="74"/>
      <c r="C31" s="74"/>
      <c r="D31" s="74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40"/>
    </row>
    <row r="32" spans="1:26" ht="12.75" hidden="1">
      <c r="A32" s="18" t="s">
        <v>77</v>
      </c>
      <c r="B32" s="74"/>
      <c r="C32" s="74"/>
      <c r="D32" s="7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40"/>
    </row>
    <row r="33" spans="1:26" ht="12.75" hidden="1">
      <c r="A33" s="18" t="s">
        <v>78</v>
      </c>
      <c r="B33" s="74"/>
      <c r="C33" s="74"/>
      <c r="D33" s="74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0"/>
    </row>
    <row r="34" spans="1:26" ht="12.75" hidden="1">
      <c r="A34" s="18" t="s">
        <v>93</v>
      </c>
      <c r="B34" s="74"/>
      <c r="C34" s="74"/>
      <c r="D34" s="74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40"/>
    </row>
    <row r="35" spans="1:26" ht="12.75" hidden="1">
      <c r="A35" s="18" t="s">
        <v>77</v>
      </c>
      <c r="B35" s="74"/>
      <c r="C35" s="74"/>
      <c r="D35" s="74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40"/>
    </row>
    <row r="36" spans="1:26" ht="12.75" hidden="1">
      <c r="A36" s="18" t="s">
        <v>78</v>
      </c>
      <c r="B36" s="74"/>
      <c r="C36" s="74"/>
      <c r="D36" s="74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40"/>
    </row>
    <row r="37" spans="1:26" ht="12.75" hidden="1">
      <c r="A37" s="18" t="s">
        <v>96</v>
      </c>
      <c r="B37" s="74"/>
      <c r="C37" s="74"/>
      <c r="D37" s="74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40"/>
    </row>
    <row r="38" spans="1:26" ht="12.75" hidden="1">
      <c r="A38" s="18" t="s">
        <v>77</v>
      </c>
      <c r="B38" s="74"/>
      <c r="C38" s="74"/>
      <c r="D38" s="74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40"/>
    </row>
    <row r="39" spans="1:26" ht="12.75" hidden="1">
      <c r="A39" s="18" t="s">
        <v>78</v>
      </c>
      <c r="B39" s="74"/>
      <c r="C39" s="74"/>
      <c r="D39" s="74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40"/>
    </row>
    <row r="40" spans="1:26" ht="12.75" hidden="1">
      <c r="A40" s="18" t="s">
        <v>97</v>
      </c>
      <c r="B40" s="74"/>
      <c r="C40" s="74"/>
      <c r="D40" s="74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40"/>
    </row>
    <row r="41" spans="1:26" ht="12.75" hidden="1">
      <c r="A41" s="18" t="s">
        <v>77</v>
      </c>
      <c r="B41" s="74"/>
      <c r="C41" s="74"/>
      <c r="D41" s="74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40"/>
    </row>
    <row r="42" spans="1:26" ht="12.75" hidden="1">
      <c r="A42" s="18" t="s">
        <v>78</v>
      </c>
      <c r="B42" s="74"/>
      <c r="C42" s="74"/>
      <c r="D42" s="74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40"/>
    </row>
    <row r="43" spans="1:26" ht="12.75" hidden="1">
      <c r="A43" s="18" t="s">
        <v>98</v>
      </c>
      <c r="B43" s="74"/>
      <c r="C43" s="74"/>
      <c r="D43" s="74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40"/>
    </row>
    <row r="44" spans="1:26" ht="12.75" hidden="1">
      <c r="A44" s="18" t="s">
        <v>77</v>
      </c>
      <c r="B44" s="74"/>
      <c r="C44" s="74"/>
      <c r="D44" s="74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40"/>
    </row>
    <row r="45" spans="1:26" ht="12.75" hidden="1">
      <c r="A45" s="18" t="s">
        <v>78</v>
      </c>
      <c r="B45" s="74"/>
      <c r="C45" s="74"/>
      <c r="D45" s="74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40"/>
    </row>
    <row r="46" spans="1:26" ht="12.75" hidden="1">
      <c r="A46" s="18" t="s">
        <v>99</v>
      </c>
      <c r="B46" s="74"/>
      <c r="C46" s="74"/>
      <c r="D46" s="74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40"/>
    </row>
    <row r="47" spans="1:26" ht="12.75" hidden="1">
      <c r="A47" s="18" t="s">
        <v>77</v>
      </c>
      <c r="B47" s="74"/>
      <c r="C47" s="74"/>
      <c r="D47" s="74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40"/>
    </row>
    <row r="48" spans="1:26" ht="12.75" hidden="1">
      <c r="A48" s="18" t="s">
        <v>78</v>
      </c>
      <c r="B48" s="74"/>
      <c r="C48" s="74"/>
      <c r="D48" s="74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40"/>
    </row>
    <row r="49" spans="1:26" ht="12.75" hidden="1">
      <c r="A49" s="18" t="s">
        <v>100</v>
      </c>
      <c r="B49" s="74"/>
      <c r="C49" s="74"/>
      <c r="D49" s="74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40"/>
    </row>
    <row r="50" spans="1:26" ht="12.75" hidden="1">
      <c r="A50" s="18" t="s">
        <v>77</v>
      </c>
      <c r="B50" s="74"/>
      <c r="C50" s="74"/>
      <c r="D50" s="74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0"/>
    </row>
    <row r="51" spans="1:26" ht="12.75" hidden="1">
      <c r="A51" s="18" t="s">
        <v>78</v>
      </c>
      <c r="B51" s="74"/>
      <c r="C51" s="74"/>
      <c r="D51" s="74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0"/>
    </row>
    <row r="52" spans="1:26" ht="12.75" hidden="1">
      <c r="A52" s="18" t="s">
        <v>101</v>
      </c>
      <c r="B52" s="74"/>
      <c r="C52" s="74"/>
      <c r="D52" s="74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40"/>
    </row>
    <row r="53" spans="1:26" ht="12.75" hidden="1">
      <c r="A53" s="18" t="s">
        <v>77</v>
      </c>
      <c r="B53" s="74"/>
      <c r="C53" s="74"/>
      <c r="D53" s="74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40"/>
    </row>
    <row r="54" spans="1:26" ht="12.75" hidden="1">
      <c r="A54" s="18" t="s">
        <v>78</v>
      </c>
      <c r="B54" s="74"/>
      <c r="C54" s="74"/>
      <c r="D54" s="74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40"/>
    </row>
    <row r="55" spans="1:26" ht="12.75" hidden="1">
      <c r="A55" s="18" t="s">
        <v>102</v>
      </c>
      <c r="B55" s="74"/>
      <c r="C55" s="74"/>
      <c r="D55" s="74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40"/>
    </row>
    <row r="56" spans="1:26" ht="12.75" hidden="1">
      <c r="A56" s="18" t="s">
        <v>77</v>
      </c>
      <c r="B56" s="74"/>
      <c r="C56" s="74"/>
      <c r="D56" s="74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40"/>
    </row>
    <row r="57" spans="1:26" ht="12.75" hidden="1">
      <c r="A57" s="18" t="s">
        <v>78</v>
      </c>
      <c r="B57" s="74"/>
      <c r="C57" s="74"/>
      <c r="D57" s="74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40"/>
    </row>
    <row r="58" spans="1:26" ht="12.75" hidden="1">
      <c r="A58" s="18" t="s">
        <v>103</v>
      </c>
      <c r="B58" s="74"/>
      <c r="C58" s="74"/>
      <c r="D58" s="74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40"/>
    </row>
    <row r="59" spans="1:26" ht="12.75" hidden="1">
      <c r="A59" s="18" t="s">
        <v>77</v>
      </c>
      <c r="B59" s="74"/>
      <c r="C59" s="74"/>
      <c r="D59" s="74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40"/>
    </row>
    <row r="60" spans="1:26" ht="12.75" hidden="1">
      <c r="A60" s="18" t="s">
        <v>78</v>
      </c>
      <c r="B60" s="74"/>
      <c r="C60" s="74"/>
      <c r="D60" s="74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40"/>
    </row>
    <row r="61" spans="1:26" ht="12.75" hidden="1">
      <c r="A61" s="18" t="s">
        <v>104</v>
      </c>
      <c r="B61" s="74"/>
      <c r="C61" s="74"/>
      <c r="D61" s="74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40"/>
    </row>
    <row r="62" spans="1:26" ht="12.75" hidden="1">
      <c r="A62" s="18" t="s">
        <v>77</v>
      </c>
      <c r="B62" s="74"/>
      <c r="C62" s="74"/>
      <c r="D62" s="74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40"/>
    </row>
    <row r="63" spans="1:26" ht="12.75" hidden="1">
      <c r="A63" s="18" t="s">
        <v>78</v>
      </c>
      <c r="B63" s="74"/>
      <c r="C63" s="74"/>
      <c r="D63" s="74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0"/>
    </row>
    <row r="64" spans="1:26" ht="12.75" hidden="1">
      <c r="A64" s="18" t="s">
        <v>105</v>
      </c>
      <c r="B64" s="74"/>
      <c r="C64" s="74"/>
      <c r="D64" s="74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40"/>
    </row>
    <row r="65" spans="1:26" ht="12.75" hidden="1">
      <c r="A65" s="18" t="s">
        <v>77</v>
      </c>
      <c r="B65" s="74"/>
      <c r="C65" s="74"/>
      <c r="D65" s="74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40"/>
    </row>
    <row r="66" spans="1:26" ht="12.75" hidden="1">
      <c r="A66" s="18" t="s">
        <v>78</v>
      </c>
      <c r="B66" s="74"/>
      <c r="C66" s="74"/>
      <c r="D66" s="74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40"/>
    </row>
    <row r="67" spans="1:26" ht="12.75" hidden="1">
      <c r="A67" s="18" t="s">
        <v>106</v>
      </c>
      <c r="B67" s="74"/>
      <c r="C67" s="74"/>
      <c r="D67" s="74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40"/>
    </row>
    <row r="68" spans="1:26" ht="12.75" hidden="1">
      <c r="A68" s="18" t="s">
        <v>77</v>
      </c>
      <c r="B68" s="74"/>
      <c r="C68" s="74"/>
      <c r="D68" s="74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40"/>
    </row>
    <row r="69" spans="1:26" ht="12.75" hidden="1">
      <c r="A69" s="18" t="s">
        <v>78</v>
      </c>
      <c r="B69" s="74"/>
      <c r="C69" s="74"/>
      <c r="D69" s="74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40"/>
    </row>
    <row r="70" spans="1:26" ht="12.75" hidden="1">
      <c r="A70" s="18" t="s">
        <v>107</v>
      </c>
      <c r="B70" s="74"/>
      <c r="C70" s="74"/>
      <c r="D70" s="74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40"/>
    </row>
    <row r="71" spans="1:26" ht="12.75" hidden="1">
      <c r="A71" s="18" t="s">
        <v>77</v>
      </c>
      <c r="B71" s="74"/>
      <c r="C71" s="74"/>
      <c r="D71" s="74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40"/>
    </row>
    <row r="72" spans="1:26" ht="12.75" hidden="1">
      <c r="A72" s="18" t="s">
        <v>78</v>
      </c>
      <c r="B72" s="74"/>
      <c r="C72" s="74"/>
      <c r="D72" s="74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40"/>
    </row>
    <row r="73" spans="1:26" ht="12.75" hidden="1">
      <c r="A73" s="18" t="s">
        <v>108</v>
      </c>
      <c r="B73" s="74"/>
      <c r="C73" s="74"/>
      <c r="D73" s="74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40"/>
    </row>
    <row r="74" spans="1:26" ht="12.75" hidden="1">
      <c r="A74" s="18" t="s">
        <v>77</v>
      </c>
      <c r="B74" s="74"/>
      <c r="C74" s="74"/>
      <c r="D74" s="74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40"/>
    </row>
    <row r="75" spans="1:26" ht="12.75" hidden="1">
      <c r="A75" s="18" t="s">
        <v>78</v>
      </c>
      <c r="B75" s="74"/>
      <c r="C75" s="74"/>
      <c r="D75" s="74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40"/>
    </row>
    <row r="76" spans="1:26" ht="12.75" hidden="1">
      <c r="A76" s="18" t="s">
        <v>109</v>
      </c>
      <c r="B76" s="74"/>
      <c r="C76" s="74"/>
      <c r="D76" s="74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40"/>
    </row>
    <row r="77" spans="1:26" ht="12.75" hidden="1">
      <c r="A77" s="18" t="s">
        <v>77</v>
      </c>
      <c r="B77" s="74"/>
      <c r="C77" s="74"/>
      <c r="D77" s="74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40"/>
    </row>
    <row r="78" spans="1:26" ht="12.75" hidden="1">
      <c r="A78" s="18" t="s">
        <v>78</v>
      </c>
      <c r="B78" s="74"/>
      <c r="C78" s="74"/>
      <c r="D78" s="74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40"/>
    </row>
    <row r="79" spans="1:26" ht="12.75" hidden="1">
      <c r="A79" s="18" t="s">
        <v>110</v>
      </c>
      <c r="B79" s="74"/>
      <c r="C79" s="74"/>
      <c r="D79" s="74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40"/>
    </row>
    <row r="80" spans="1:26" ht="12.75" hidden="1">
      <c r="A80" s="18" t="s">
        <v>77</v>
      </c>
      <c r="B80" s="74"/>
      <c r="C80" s="74"/>
      <c r="D80" s="74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40"/>
    </row>
    <row r="81" spans="1:26" ht="12.75" hidden="1">
      <c r="A81" s="18" t="s">
        <v>78</v>
      </c>
      <c r="B81" s="74"/>
      <c r="C81" s="74"/>
      <c r="D81" s="74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40"/>
    </row>
    <row r="82" spans="1:26" ht="12.75" hidden="1">
      <c r="A82" s="18" t="s">
        <v>111</v>
      </c>
      <c r="B82" s="74"/>
      <c r="C82" s="74"/>
      <c r="D82" s="74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40"/>
    </row>
    <row r="83" spans="1:26" ht="12.75" hidden="1">
      <c r="A83" s="18" t="s">
        <v>77</v>
      </c>
      <c r="B83" s="74"/>
      <c r="C83" s="74"/>
      <c r="D83" s="74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40"/>
    </row>
    <row r="84" spans="1:26" ht="12.75" hidden="1">
      <c r="A84" s="18" t="s">
        <v>78</v>
      </c>
      <c r="B84" s="74"/>
      <c r="C84" s="74"/>
      <c r="D84" s="74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40"/>
    </row>
    <row r="85" spans="1:26" ht="12.75" hidden="1">
      <c r="A85" s="18" t="s">
        <v>112</v>
      </c>
      <c r="B85" s="74"/>
      <c r="C85" s="74"/>
      <c r="D85" s="74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40"/>
    </row>
    <row r="86" spans="1:26" ht="12.75" hidden="1">
      <c r="A86" s="18" t="s">
        <v>77</v>
      </c>
      <c r="B86" s="74"/>
      <c r="C86" s="74"/>
      <c r="D86" s="74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40"/>
    </row>
    <row r="87" spans="1:26" ht="12.75" hidden="1">
      <c r="A87" s="18" t="s">
        <v>78</v>
      </c>
      <c r="B87" s="74"/>
      <c r="C87" s="74"/>
      <c r="D87" s="74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40"/>
    </row>
    <row r="88" spans="1:26" ht="12.75" hidden="1">
      <c r="A88" s="18" t="s">
        <v>113</v>
      </c>
      <c r="B88" s="74"/>
      <c r="C88" s="74"/>
      <c r="D88" s="74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40"/>
    </row>
    <row r="89" spans="1:26" ht="12.75" hidden="1">
      <c r="A89" s="18" t="s">
        <v>77</v>
      </c>
      <c r="B89" s="74"/>
      <c r="C89" s="74"/>
      <c r="D89" s="74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40"/>
    </row>
    <row r="90" spans="1:26" ht="12.75" hidden="1">
      <c r="A90" s="18" t="s">
        <v>78</v>
      </c>
      <c r="B90" s="74"/>
      <c r="C90" s="74"/>
      <c r="D90" s="74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40"/>
    </row>
    <row r="91" spans="1:26" ht="12.75" hidden="1">
      <c r="A91" s="18" t="s">
        <v>114</v>
      </c>
      <c r="B91" s="74"/>
      <c r="C91" s="74"/>
      <c r="D91" s="74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40"/>
    </row>
    <row r="92" spans="1:26" ht="12.75" hidden="1">
      <c r="A92" s="18" t="s">
        <v>77</v>
      </c>
      <c r="B92" s="74"/>
      <c r="C92" s="74"/>
      <c r="D92" s="74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40"/>
    </row>
    <row r="93" spans="1:26" ht="12.75" hidden="1">
      <c r="A93" s="18" t="s">
        <v>78</v>
      </c>
      <c r="B93" s="74"/>
      <c r="C93" s="74"/>
      <c r="D93" s="74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40"/>
    </row>
    <row r="94" spans="1:26" ht="12.75" hidden="1">
      <c r="A94" s="18" t="s">
        <v>115</v>
      </c>
      <c r="B94" s="74"/>
      <c r="C94" s="74"/>
      <c r="D94" s="74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40"/>
    </row>
    <row r="95" spans="1:26" ht="12.75" hidden="1">
      <c r="A95" s="18" t="s">
        <v>77</v>
      </c>
      <c r="B95" s="74"/>
      <c r="C95" s="74"/>
      <c r="D95" s="74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40"/>
    </row>
    <row r="96" spans="1:26" ht="12.75" hidden="1">
      <c r="A96" s="18" t="s">
        <v>78</v>
      </c>
      <c r="B96" s="74"/>
      <c r="C96" s="74"/>
      <c r="D96" s="74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40"/>
    </row>
    <row r="97" spans="1:26" s="110" customFormat="1" ht="41.25" customHeight="1">
      <c r="A97" s="105" t="s">
        <v>79</v>
      </c>
      <c r="B97" s="106" t="s">
        <v>133</v>
      </c>
      <c r="C97" s="106" t="s">
        <v>133</v>
      </c>
      <c r="D97" s="107" t="s">
        <v>147</v>
      </c>
      <c r="E97" s="108">
        <f>SUM(E98)</f>
        <v>5102594.92</v>
      </c>
      <c r="F97" s="108">
        <f>SUM(F98)</f>
        <v>1186953.88</v>
      </c>
      <c r="G97" s="108">
        <f>SUM(G98)</f>
        <v>1666719.79</v>
      </c>
      <c r="H97" s="108">
        <f>SUM(H98)</f>
        <v>1363502.77</v>
      </c>
      <c r="I97" s="108">
        <f>SUM(I98)</f>
        <v>487014</v>
      </c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9">
        <f>SUM(Z98)</f>
        <v>4704190.4399999995</v>
      </c>
    </row>
    <row r="98" spans="1:26" ht="15" customHeight="1">
      <c r="A98" s="18" t="s">
        <v>77</v>
      </c>
      <c r="B98" s="74"/>
      <c r="C98" s="74"/>
      <c r="D98" s="74"/>
      <c r="E98" s="38">
        <v>5102594.92</v>
      </c>
      <c r="F98" s="38">
        <v>1186953.88</v>
      </c>
      <c r="G98" s="38">
        <v>1666719.79</v>
      </c>
      <c r="H98" s="38">
        <v>1363502.77</v>
      </c>
      <c r="I98" s="38">
        <v>487014</v>
      </c>
      <c r="J98" s="38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40">
        <f>SUM(F98:I98)</f>
        <v>4704190.4399999995</v>
      </c>
    </row>
    <row r="99" spans="1:26" ht="15" customHeight="1">
      <c r="A99" s="18" t="s">
        <v>78</v>
      </c>
      <c r="B99" s="74"/>
      <c r="C99" s="74"/>
      <c r="D99" s="74"/>
      <c r="E99" s="38"/>
      <c r="F99" s="38"/>
      <c r="G99" s="38"/>
      <c r="H99" s="38"/>
      <c r="I99" s="38"/>
      <c r="J99" s="38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40"/>
    </row>
    <row r="100" spans="1:26" s="110" customFormat="1" ht="46.5" customHeight="1" thickBot="1">
      <c r="A100" s="118" t="s">
        <v>80</v>
      </c>
      <c r="B100" s="119" t="s">
        <v>128</v>
      </c>
      <c r="C100" s="120">
        <v>75704</v>
      </c>
      <c r="D100" s="120" t="s">
        <v>134</v>
      </c>
      <c r="E100" s="121">
        <v>15834503</v>
      </c>
      <c r="F100" s="121">
        <v>1855362</v>
      </c>
      <c r="G100" s="121">
        <f>'Tabelaryczna Prezentacja WPF'!G32</f>
        <v>2080226</v>
      </c>
      <c r="H100" s="121">
        <f>'Tabelaryczna Prezentacja WPF'!H32</f>
        <v>1533708</v>
      </c>
      <c r="I100" s="121">
        <f>'Tabelaryczna Prezentacja WPF'!I32</f>
        <v>1250312</v>
      </c>
      <c r="J100" s="121">
        <f>'Tabelaryczna Prezentacja WPF'!J32</f>
        <v>939186</v>
      </c>
      <c r="K100" s="121">
        <f>'Tabelaryczna Prezentacja WPF'!K32</f>
        <v>0</v>
      </c>
      <c r="L100" s="121">
        <f>'Tabelaryczna Prezentacja WPF'!L32</f>
        <v>0</v>
      </c>
      <c r="M100" s="121">
        <f>'Tabelaryczna Prezentacja WPF'!M32</f>
        <v>0</v>
      </c>
      <c r="N100" s="121">
        <f>'Tabelaryczna Prezentacja WPF'!N32</f>
        <v>0</v>
      </c>
      <c r="O100" s="121">
        <f>'Tabelaryczna Prezentacja WPF'!O32</f>
        <v>0</v>
      </c>
      <c r="P100" s="121">
        <f>'Tabelaryczna Prezentacja WPF'!P32</f>
        <v>0</v>
      </c>
      <c r="Q100" s="121">
        <f>'Tabelaryczna Prezentacja WPF'!Q32</f>
        <v>0</v>
      </c>
      <c r="R100" s="121">
        <f>'Tabelaryczna Prezentacja WPF'!R32</f>
        <v>0</v>
      </c>
      <c r="S100" s="121">
        <f>'Tabelaryczna Prezentacja WPF'!S32</f>
        <v>0</v>
      </c>
      <c r="T100" s="121">
        <f>'Tabelaryczna Prezentacja WPF'!T32</f>
        <v>0</v>
      </c>
      <c r="U100" s="121">
        <f>'Tabelaryczna Prezentacja WPF'!U32</f>
        <v>0</v>
      </c>
      <c r="V100" s="121">
        <f>'Tabelaryczna Prezentacja WPF'!V32</f>
        <v>0</v>
      </c>
      <c r="W100" s="121">
        <f>'Tabelaryczna Prezentacja WPF'!W32</f>
        <v>0</v>
      </c>
      <c r="X100" s="121">
        <f>'Tabelaryczna Prezentacja WPF'!X32</f>
        <v>0</v>
      </c>
      <c r="Y100" s="121">
        <f>'Tabelaryczna Prezentacja WPF'!Y32</f>
        <v>0</v>
      </c>
      <c r="Z100" s="122">
        <f>SUM(F100:J100)</f>
        <v>7658794</v>
      </c>
    </row>
    <row r="102" ht="13.5" thickBot="1"/>
    <row r="103" spans="1:26" ht="12.75">
      <c r="A103" s="146" t="s">
        <v>81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8"/>
    </row>
    <row r="104" spans="1:26" ht="12.75">
      <c r="A104" s="129" t="s">
        <v>82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1"/>
    </row>
    <row r="105" spans="1:26" ht="12.75">
      <c r="A105" s="129" t="s">
        <v>83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1"/>
    </row>
    <row r="106" spans="1:26" ht="12.75">
      <c r="A106" s="129" t="s">
        <v>84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1"/>
    </row>
    <row r="107" spans="1:26" ht="14.25" customHeight="1" thickBot="1">
      <c r="A107" s="134" t="s">
        <v>85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6"/>
    </row>
    <row r="110" ht="12.75">
      <c r="G110" s="76"/>
    </row>
  </sheetData>
  <sheetProtection password="CCFE" sheet="1" objects="1" scenarios="1" formatColumns="0" formatRows="0"/>
  <mergeCells count="12">
    <mergeCell ref="Z3:Z4"/>
    <mergeCell ref="A103:Z103"/>
    <mergeCell ref="A104:Z104"/>
    <mergeCell ref="C3:C4"/>
    <mergeCell ref="A105:Z105"/>
    <mergeCell ref="A106:Z106"/>
    <mergeCell ref="A107:Z107"/>
    <mergeCell ref="A3:A4"/>
    <mergeCell ref="B3:B4"/>
    <mergeCell ref="D3:D4"/>
    <mergeCell ref="E3:E4"/>
    <mergeCell ref="F3:Y3"/>
  </mergeCells>
  <printOptions/>
  <pageMargins left="0.2755905511811024" right="0.4330708661417323" top="0.984251968503937" bottom="0.31496062992125984" header="0.4330708661417323" footer="0.15748031496062992"/>
  <pageSetup horizontalDpi="600" verticalDpi="600" orientation="landscape" paperSize="9" scale="60" r:id="rId1"/>
  <headerFooter differentFirst="1" alignWithMargins="0">
    <firstHeader>&amp;RZałącznik Nr 3
do uchwały Nr 108/XIV/11
Rady Powiatu w Otwocku
z dnia 29 grudnia 2011 r.</firstHeader>
  </headerFooter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7"/>
  <sheetViews>
    <sheetView tabSelected="1" view="pageLayout" workbookViewId="0" topLeftCell="C1">
      <selection activeCell="E13" sqref="E13"/>
    </sheetView>
  </sheetViews>
  <sheetFormatPr defaultColWidth="9.140625" defaultRowHeight="12.75"/>
  <cols>
    <col min="1" max="1" width="33.8515625" style="0" customWidth="1"/>
    <col min="14" max="21" width="0" style="0" hidden="1" customWidth="1"/>
  </cols>
  <sheetData>
    <row r="1" spans="1:4" ht="64.5" customHeight="1">
      <c r="A1" s="149" t="s">
        <v>136</v>
      </c>
      <c r="B1" s="149"/>
      <c r="C1" s="149"/>
      <c r="D1" s="149"/>
    </row>
    <row r="2" ht="13.5" thickBot="1"/>
    <row r="3" spans="1:21" ht="12.75">
      <c r="A3" s="43" t="s">
        <v>63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3">
        <v>2016</v>
      </c>
      <c r="H3" s="33">
        <v>2017</v>
      </c>
      <c r="I3" s="33">
        <v>2018</v>
      </c>
      <c r="J3" s="33">
        <v>2019</v>
      </c>
      <c r="K3" s="33">
        <v>2020</v>
      </c>
      <c r="L3" s="33">
        <v>2021</v>
      </c>
      <c r="M3" s="33">
        <v>2022</v>
      </c>
      <c r="N3" s="33">
        <v>2023</v>
      </c>
      <c r="O3" s="33">
        <v>2024</v>
      </c>
      <c r="P3" s="33">
        <v>2025</v>
      </c>
      <c r="Q3" s="33">
        <v>2026</v>
      </c>
      <c r="R3" s="33">
        <v>2027</v>
      </c>
      <c r="S3" s="33">
        <v>2028</v>
      </c>
      <c r="T3" s="33">
        <v>2029</v>
      </c>
      <c r="U3" s="44">
        <v>2030</v>
      </c>
    </row>
    <row r="4" spans="1:21" ht="38.25">
      <c r="A4" s="18" t="s">
        <v>86</v>
      </c>
      <c r="B4" s="21">
        <f>('Tabelaryczna Prezentacja WPF'!F5+'Tabelaryczna Prezentacja WPF'!F7-'Tabelaryczna Prezentacja WPF'!F9)/'Tabelaryczna Prezentacja WPF'!F4</f>
        <v>-0.020230432131895848</v>
      </c>
      <c r="C4" s="21">
        <f>('Tabelaryczna Prezentacja WPF'!G5+'Tabelaryczna Prezentacja WPF'!G7-'Tabelaryczna Prezentacja WPF'!G9)/'Tabelaryczna Prezentacja WPF'!G4</f>
        <v>0.06441904541744092</v>
      </c>
      <c r="D4" s="21">
        <f>('Tabelaryczna Prezentacja WPF'!H5+'Tabelaryczna Prezentacja WPF'!H7-'Tabelaryczna Prezentacja WPF'!H9)/'Tabelaryczna Prezentacja WPF'!H4</f>
        <v>0.1604086614983475</v>
      </c>
      <c r="E4" s="21">
        <f>('Tabelaryczna Prezentacja WPF'!I5+'Tabelaryczna Prezentacja WPF'!I7-'Tabelaryczna Prezentacja WPF'!I9)/'Tabelaryczna Prezentacja WPF'!I4</f>
        <v>0.17009416394458918</v>
      </c>
      <c r="F4" s="21">
        <f>('Tabelaryczna Prezentacja WPF'!J5+'Tabelaryczna Prezentacja WPF'!J7-'Tabelaryczna Prezentacja WPF'!J9)/'Tabelaryczna Prezentacja WPF'!J4</f>
        <v>0.1617978018737115</v>
      </c>
      <c r="G4" s="21">
        <f>('Tabelaryczna Prezentacja WPF'!K5+'Tabelaryczna Prezentacja WPF'!K7-'Tabelaryczna Prezentacja WPF'!K9)/'Tabelaryczna Prezentacja WPF'!K4</f>
        <v>0.15498602062519828</v>
      </c>
      <c r="H4" s="21">
        <f>('Tabelaryczna Prezentacja WPF'!L5+'Tabelaryczna Prezentacja WPF'!L7-'Tabelaryczna Prezentacja WPF'!L9)/'Tabelaryczna Prezentacja WPF'!L4</f>
        <v>0.15192115131336653</v>
      </c>
      <c r="I4" s="21">
        <f>('Tabelaryczna Prezentacja WPF'!M5+'Tabelaryczna Prezentacja WPF'!M7-'Tabelaryczna Prezentacja WPF'!M9)/'Tabelaryczna Prezentacja WPF'!M4</f>
        <v>0.15000230839571366</v>
      </c>
      <c r="J4" s="21">
        <f>('Tabelaryczna Prezentacja WPF'!N5+'Tabelaryczna Prezentacja WPF'!N7-'Tabelaryczna Prezentacja WPF'!N9)/'Tabelaryczna Prezentacja WPF'!N4</f>
        <v>0.1515913714059813</v>
      </c>
      <c r="K4" s="21">
        <f>('Tabelaryczna Prezentacja WPF'!O5+'Tabelaryczna Prezentacja WPF'!O7-'Tabelaryczna Prezentacja WPF'!O9)/'Tabelaryczna Prezentacja WPF'!O4</f>
        <v>0.15553688395670512</v>
      </c>
      <c r="L4" s="21">
        <f>('Tabelaryczna Prezentacja WPF'!P5+'Tabelaryczna Prezentacja WPF'!P7-'Tabelaryczna Prezentacja WPF'!P9)/'Tabelaryczna Prezentacja WPF'!P4</f>
        <v>0.16038845032443938</v>
      </c>
      <c r="M4" s="21">
        <f>('Tabelaryczna Prezentacja WPF'!Q5+'Tabelaryczna Prezentacja WPF'!Q7-'Tabelaryczna Prezentacja WPF'!Q9)/'Tabelaryczna Prezentacja WPF'!Q4</f>
        <v>0.1652156690583102</v>
      </c>
      <c r="N4" s="21" t="e">
        <f>('Tabelaryczna Prezentacja WPF'!R5+'Tabelaryczna Prezentacja WPF'!R7-'Tabelaryczna Prezentacja WPF'!R9)/'Tabelaryczna Prezentacja WPF'!R4</f>
        <v>#DIV/0!</v>
      </c>
      <c r="O4" s="21" t="e">
        <f>('Tabelaryczna Prezentacja WPF'!S5+'Tabelaryczna Prezentacja WPF'!S7-'Tabelaryczna Prezentacja WPF'!S9)/'Tabelaryczna Prezentacja WPF'!S4</f>
        <v>#DIV/0!</v>
      </c>
      <c r="P4" s="21" t="e">
        <f>('Tabelaryczna Prezentacja WPF'!T5+'Tabelaryczna Prezentacja WPF'!T7-'Tabelaryczna Prezentacja WPF'!T9)/'Tabelaryczna Prezentacja WPF'!T4</f>
        <v>#DIV/0!</v>
      </c>
      <c r="Q4" s="21" t="e">
        <f>('Tabelaryczna Prezentacja WPF'!U5+'Tabelaryczna Prezentacja WPF'!U7-'Tabelaryczna Prezentacja WPF'!U9)/'Tabelaryczna Prezentacja WPF'!U4</f>
        <v>#DIV/0!</v>
      </c>
      <c r="R4" s="21" t="e">
        <f>('Tabelaryczna Prezentacja WPF'!V5+'Tabelaryczna Prezentacja WPF'!V7-'Tabelaryczna Prezentacja WPF'!V9)/'Tabelaryczna Prezentacja WPF'!V4</f>
        <v>#DIV/0!</v>
      </c>
      <c r="S4" s="21" t="e">
        <f>('Tabelaryczna Prezentacja WPF'!W5+'Tabelaryczna Prezentacja WPF'!W7-'Tabelaryczna Prezentacja WPF'!W9)/'Tabelaryczna Prezentacja WPF'!W4</f>
        <v>#DIV/0!</v>
      </c>
      <c r="T4" s="21" t="e">
        <f>('Tabelaryczna Prezentacja WPF'!X5+'Tabelaryczna Prezentacja WPF'!X7-'Tabelaryczna Prezentacja WPF'!X9)/'Tabelaryczna Prezentacja WPF'!X4</f>
        <v>#DIV/0!</v>
      </c>
      <c r="U4" s="31" t="e">
        <f>('Tabelaryczna Prezentacja WPF'!Y5+'Tabelaryczna Prezentacja WPF'!Y7-'Tabelaryczna Prezentacja WPF'!Y9)/'Tabelaryczna Prezentacja WPF'!Y4</f>
        <v>#DIV/0!</v>
      </c>
    </row>
    <row r="5" spans="1:21" ht="25.5">
      <c r="A5" s="18" t="s">
        <v>87</v>
      </c>
      <c r="B5" s="21">
        <f>(1/3)*(('Tabelaryczna Prezentacja WPF'!D5+'Tabelaryczna Prezentacja WPF'!D7-'Tabelaryczna Prezentacja WPF'!D9)/'Tabelaryczna Prezentacja WPF'!D4+('Tabelaryczna Prezentacja WPF'!C5+'Tabelaryczna Prezentacja WPF'!C7-'Tabelaryczna Prezentacja WPF'!C9)/'Tabelaryczna Prezentacja WPF'!C4+('Tabelaryczna Prezentacja WPF'!B5+'Tabelaryczna Prezentacja WPF'!B7-'Tabelaryczna Prezentacja WPF'!B9)/'Tabelaryczna Prezentacja WPF'!B4)</f>
        <v>0.03847619737036516</v>
      </c>
      <c r="C5" s="21">
        <f>(1/3)*(('Tabelaryczna Prezentacja WPF'!F5+'Tabelaryczna Prezentacja WPF'!F7-'Tabelaryczna Prezentacja WPF'!F9)/'Tabelaryczna Prezentacja WPF'!F4+('Tabelaryczna Prezentacja WPF'!D5+'Tabelaryczna Prezentacja WPF'!D7-'Tabelaryczna Prezentacja WPF'!D9)/'Tabelaryczna Prezentacja WPF'!D4+('Tabelaryczna Prezentacja WPF'!C5+'Tabelaryczna Prezentacja WPF'!C7-'Tabelaryczna Prezentacja WPF'!C9)/'Tabelaryczna Prezentacja WPF'!C4)</f>
        <v>0.0009000989896173761</v>
      </c>
      <c r="D5" s="21">
        <f>(1/3)*(('Tabelaryczna Prezentacja WPF'!G5+'Tabelaryczna Prezentacja WPF'!G7-'Tabelaryczna Prezentacja WPF'!G9)/'Tabelaryczna Prezentacja WPF'!G4+('Tabelaryczna Prezentacja WPF'!F5+'Tabelaryczna Prezentacja WPF'!F7-'Tabelaryczna Prezentacja WPF'!F9)/'Tabelaryczna Prezentacja WPF'!F4+('Tabelaryczna Prezentacja WPF'!D5+'Tabelaryczna Prezentacja WPF'!D7-'Tabelaryczna Prezentacja WPF'!D9)/'Tabelaryczna Prezentacja WPF'!D4)</f>
        <v>0.010451135548508923</v>
      </c>
      <c r="E5" s="21">
        <f>(1/3)*(('Tabelaryczna Prezentacja WPF'!H5+'Tabelaryczna Prezentacja WPF'!H7-'Tabelaryczna Prezentacja WPF'!H9)/'Tabelaryczna Prezentacja WPF'!H4+('Tabelaryczna Prezentacja WPF'!G5+'Tabelaryczna Prezentacja WPF'!G7-'Tabelaryczna Prezentacja WPF'!G9)/'Tabelaryczna Prezentacja WPF'!G4+('Tabelaryczna Prezentacja WPF'!F5+'Tabelaryczna Prezentacja WPF'!F7-'Tabelaryczna Prezentacja WPF'!F9)/'Tabelaryczna Prezentacja WPF'!F4)</f>
        <v>0.06819909159463086</v>
      </c>
      <c r="F5" s="21">
        <f>(1/3)*(('Tabelaryczna Prezentacja WPF'!I5+'Tabelaryczna Prezentacja WPF'!I7-'Tabelaryczna Prezentacja WPF'!I9)/'Tabelaryczna Prezentacja WPF'!I4+('Tabelaryczna Prezentacja WPF'!H5+'Tabelaryczna Prezentacja WPF'!H7-'Tabelaryczna Prezentacja WPF'!H9)/'Tabelaryczna Prezentacja WPF'!H4+('Tabelaryczna Prezentacja WPF'!G5+'Tabelaryczna Prezentacja WPF'!G7-'Tabelaryczna Prezentacja WPF'!G9)/'Tabelaryczna Prezentacja WPF'!G4)</f>
        <v>0.13164062362012585</v>
      </c>
      <c r="G5" s="21">
        <f>(1/3)*(('Tabelaryczna Prezentacja WPF'!J5+'Tabelaryczna Prezentacja WPF'!J7-'Tabelaryczna Prezentacja WPF'!J9)/'Tabelaryczna Prezentacja WPF'!J4+('Tabelaryczna Prezentacja WPF'!I5+'Tabelaryczna Prezentacja WPF'!I7-'Tabelaryczna Prezentacja WPF'!I9)/'Tabelaryczna Prezentacja WPF'!I4+('Tabelaryczna Prezentacja WPF'!H5+'Tabelaryczna Prezentacja WPF'!H7-'Tabelaryczna Prezentacja WPF'!H9)/'Tabelaryczna Prezentacja WPF'!H4)</f>
        <v>0.1641002091055494</v>
      </c>
      <c r="H5" s="21">
        <f>(1/3)*(('Tabelaryczna Prezentacja WPF'!K5+'Tabelaryczna Prezentacja WPF'!K7-'Tabelaryczna Prezentacja WPF'!K9)/'Tabelaryczna Prezentacja WPF'!K4+('Tabelaryczna Prezentacja WPF'!J5+'Tabelaryczna Prezentacja WPF'!J7-'Tabelaryczna Prezentacja WPF'!J9)/'Tabelaryczna Prezentacja WPF'!J4+('Tabelaryczna Prezentacja WPF'!I5+'Tabelaryczna Prezentacja WPF'!I7-'Tabelaryczna Prezentacja WPF'!I9)/'Tabelaryczna Prezentacja WPF'!I4)</f>
        <v>0.162292662147833</v>
      </c>
      <c r="I5" s="21">
        <f>(1/3)*(('Tabelaryczna Prezentacja WPF'!L5+'Tabelaryczna Prezentacja WPF'!L7-'Tabelaryczna Prezentacja WPF'!L9)/'Tabelaryczna Prezentacja WPF'!L4+('Tabelaryczna Prezentacja WPF'!K5+'Tabelaryczna Prezentacja WPF'!K7-'Tabelaryczna Prezentacja WPF'!K9)/'Tabelaryczna Prezentacja WPF'!K4+('Tabelaryczna Prezentacja WPF'!J5+'Tabelaryczna Prezentacja WPF'!J7-'Tabelaryczna Prezentacja WPF'!J9)/'Tabelaryczna Prezentacja WPF'!J4)</f>
        <v>0.15623499127075877</v>
      </c>
      <c r="J5" s="21">
        <f>(1/3)*(('Tabelaryczna Prezentacja WPF'!M5+'Tabelaryczna Prezentacja WPF'!M7-'Tabelaryczna Prezentacja WPF'!M9)/'Tabelaryczna Prezentacja WPF'!M4+('Tabelaryczna Prezentacja WPF'!L5+'Tabelaryczna Prezentacja WPF'!L7-'Tabelaryczna Prezentacja WPF'!L9)/'Tabelaryczna Prezentacja WPF'!L4+('Tabelaryczna Prezentacja WPF'!K5+'Tabelaryczna Prezentacja WPF'!K7-'Tabelaryczna Prezentacja WPF'!K9)/'Tabelaryczna Prezentacja WPF'!K4)</f>
        <v>0.15230316011142614</v>
      </c>
      <c r="K5" s="21">
        <f>(1/3)*(('Tabelaryczna Prezentacja WPF'!N5+'Tabelaryczna Prezentacja WPF'!N7-'Tabelaryczna Prezentacja WPF'!N9)/'Tabelaryczna Prezentacja WPF'!N4+('Tabelaryczna Prezentacja WPF'!M5+'Tabelaryczna Prezentacja WPF'!M7-'Tabelaryczna Prezentacja WPF'!M9)/'Tabelaryczna Prezentacja WPF'!M4+('Tabelaryczna Prezentacja WPF'!L5+'Tabelaryczna Prezentacja WPF'!L7-'Tabelaryczna Prezentacja WPF'!L9)/'Tabelaryczna Prezentacja WPF'!L4)</f>
        <v>0.15117161037168714</v>
      </c>
      <c r="L5" s="21">
        <f>(1/3)*(('Tabelaryczna Prezentacja WPF'!O5+'Tabelaryczna Prezentacja WPF'!O7-'Tabelaryczna Prezentacja WPF'!O9)/'Tabelaryczna Prezentacja WPF'!O4+('Tabelaryczna Prezentacja WPF'!N5+'Tabelaryczna Prezentacja WPF'!N7-'Tabelaryczna Prezentacja WPF'!N9)/'Tabelaryczna Prezentacja WPF'!N4+('Tabelaryczna Prezentacja WPF'!M5+'Tabelaryczna Prezentacja WPF'!M7-'Tabelaryczna Prezentacja WPF'!M9)/'Tabelaryczna Prezentacja WPF'!M4)</f>
        <v>0.15237685458613334</v>
      </c>
      <c r="M5" s="21">
        <f>(1/3)*(('Tabelaryczna Prezentacja WPF'!P5+'Tabelaryczna Prezentacja WPF'!P7-'Tabelaryczna Prezentacja WPF'!P9)/'Tabelaryczna Prezentacja WPF'!P4+('Tabelaryczna Prezentacja WPF'!O5+'Tabelaryczna Prezentacja WPF'!O7-'Tabelaryczna Prezentacja WPF'!O9)/'Tabelaryczna Prezentacja WPF'!O4+('Tabelaryczna Prezentacja WPF'!N5+'Tabelaryczna Prezentacja WPF'!N7-'Tabelaryczna Prezentacja WPF'!N9)/'Tabelaryczna Prezentacja WPF'!N4)</f>
        <v>0.1558389018957086</v>
      </c>
      <c r="N5" s="21">
        <f>(1/3)*(('Tabelaryczna Prezentacja WPF'!Q5+'Tabelaryczna Prezentacja WPF'!Q7-'Tabelaryczna Prezentacja WPF'!Q9)/'Tabelaryczna Prezentacja WPF'!Q4+('Tabelaryczna Prezentacja WPF'!P5+'Tabelaryczna Prezentacja WPF'!P7-'Tabelaryczna Prezentacja WPF'!P9)/'Tabelaryczna Prezentacja WPF'!P4+('Tabelaryczna Prezentacja WPF'!O5+'Tabelaryczna Prezentacja WPF'!O7-'Tabelaryczna Prezentacja WPF'!O9)/'Tabelaryczna Prezentacja WPF'!O4)</f>
        <v>0.1603803344464849</v>
      </c>
      <c r="O5" s="21" t="e">
        <f>(1/3)*(('Tabelaryczna Prezentacja WPF'!R5+'Tabelaryczna Prezentacja WPF'!R7-'Tabelaryczna Prezentacja WPF'!R9)/'Tabelaryczna Prezentacja WPF'!R4+('Tabelaryczna Prezentacja WPF'!Q5+'Tabelaryczna Prezentacja WPF'!Q7-'Tabelaryczna Prezentacja WPF'!Q9)/'Tabelaryczna Prezentacja WPF'!Q4+('Tabelaryczna Prezentacja WPF'!P5+'Tabelaryczna Prezentacja WPF'!P7-'Tabelaryczna Prezentacja WPF'!P9)/'Tabelaryczna Prezentacja WPF'!P4)</f>
        <v>#DIV/0!</v>
      </c>
      <c r="P5" s="21" t="e">
        <f>(1/3)*(('Tabelaryczna Prezentacja WPF'!S5+'Tabelaryczna Prezentacja WPF'!S7-'Tabelaryczna Prezentacja WPF'!S9)/'Tabelaryczna Prezentacja WPF'!S4+('Tabelaryczna Prezentacja WPF'!R5+'Tabelaryczna Prezentacja WPF'!R7-'Tabelaryczna Prezentacja WPF'!R9)/'Tabelaryczna Prezentacja WPF'!R4+('Tabelaryczna Prezentacja WPF'!Q5+'Tabelaryczna Prezentacja WPF'!Q7-'Tabelaryczna Prezentacja WPF'!Q9)/'Tabelaryczna Prezentacja WPF'!Q4)</f>
        <v>#DIV/0!</v>
      </c>
      <c r="Q5" s="21" t="e">
        <f>(1/3)*(('Tabelaryczna Prezentacja WPF'!T5+'Tabelaryczna Prezentacja WPF'!T7-'Tabelaryczna Prezentacja WPF'!T9)/'Tabelaryczna Prezentacja WPF'!T4+('Tabelaryczna Prezentacja WPF'!S5+'Tabelaryczna Prezentacja WPF'!S7-'Tabelaryczna Prezentacja WPF'!S9)/'Tabelaryczna Prezentacja WPF'!S4+('Tabelaryczna Prezentacja WPF'!R5+'Tabelaryczna Prezentacja WPF'!R7-'Tabelaryczna Prezentacja WPF'!R9)/'Tabelaryczna Prezentacja WPF'!R4)</f>
        <v>#DIV/0!</v>
      </c>
      <c r="R5" s="21" t="e">
        <f>(1/3)*(('Tabelaryczna Prezentacja WPF'!U5+'Tabelaryczna Prezentacja WPF'!U7-'Tabelaryczna Prezentacja WPF'!U9)/'Tabelaryczna Prezentacja WPF'!U4+('Tabelaryczna Prezentacja WPF'!T5+'Tabelaryczna Prezentacja WPF'!T7-'Tabelaryczna Prezentacja WPF'!T9)/'Tabelaryczna Prezentacja WPF'!T4+('Tabelaryczna Prezentacja WPF'!S5+'Tabelaryczna Prezentacja WPF'!S7-'Tabelaryczna Prezentacja WPF'!S9)/'Tabelaryczna Prezentacja WPF'!S4)</f>
        <v>#DIV/0!</v>
      </c>
      <c r="S5" s="21" t="e">
        <f>(1/3)*(('Tabelaryczna Prezentacja WPF'!V5+'Tabelaryczna Prezentacja WPF'!V7-'Tabelaryczna Prezentacja WPF'!V9)/'Tabelaryczna Prezentacja WPF'!V4+('Tabelaryczna Prezentacja WPF'!U5+'Tabelaryczna Prezentacja WPF'!U7-'Tabelaryczna Prezentacja WPF'!U9)/'Tabelaryczna Prezentacja WPF'!U4+('Tabelaryczna Prezentacja WPF'!T5+'Tabelaryczna Prezentacja WPF'!T7-'Tabelaryczna Prezentacja WPF'!T9)/'Tabelaryczna Prezentacja WPF'!T4)</f>
        <v>#DIV/0!</v>
      </c>
      <c r="T5" s="21" t="e">
        <f>(1/3)*(('Tabelaryczna Prezentacja WPF'!W5+'Tabelaryczna Prezentacja WPF'!W7-'Tabelaryczna Prezentacja WPF'!W9)/'Tabelaryczna Prezentacja WPF'!W4+('Tabelaryczna Prezentacja WPF'!V5+'Tabelaryczna Prezentacja WPF'!V7-'Tabelaryczna Prezentacja WPF'!V9)/'Tabelaryczna Prezentacja WPF'!V4+('Tabelaryczna Prezentacja WPF'!U5+'Tabelaryczna Prezentacja WPF'!U7-'Tabelaryczna Prezentacja WPF'!U9)/'Tabelaryczna Prezentacja WPF'!U4)</f>
        <v>#DIV/0!</v>
      </c>
      <c r="U5" s="31" t="e">
        <f>(1/3)*(('Tabelaryczna Prezentacja WPF'!X5+'Tabelaryczna Prezentacja WPF'!X7-'Tabelaryczna Prezentacja WPF'!X9)/'Tabelaryczna Prezentacja WPF'!X4+('Tabelaryczna Prezentacja WPF'!W5+'Tabelaryczna Prezentacja WPF'!W7-'Tabelaryczna Prezentacja WPF'!W9)/'Tabelaryczna Prezentacja WPF'!W4+('Tabelaryczna Prezentacja WPF'!V5+'Tabelaryczna Prezentacja WPF'!V7-'Tabelaryczna Prezentacja WPF'!V9)/'Tabelaryczna Prezentacja WPF'!V4)</f>
        <v>#DIV/0!</v>
      </c>
    </row>
    <row r="6" spans="1:21" ht="25.5">
      <c r="A6" s="18" t="s">
        <v>88</v>
      </c>
      <c r="B6" s="21">
        <f>'Tabelaryczna Prezentacja WPF'!F41</f>
        <v>0.07040813093705871</v>
      </c>
      <c r="C6" s="21">
        <f>'Tabelaryczna Prezentacja WPF'!G41</f>
        <v>0.08397491479786702</v>
      </c>
      <c r="D6" s="21">
        <f>'Tabelaryczna Prezentacja WPF'!H41</f>
        <v>0.07308188105693408</v>
      </c>
      <c r="E6" s="21">
        <f>'Tabelaryczna Prezentacja WPF'!I41</f>
        <v>0.06618538856656724</v>
      </c>
      <c r="F6" s="21">
        <f>'Tabelaryczna Prezentacja WPF'!J41</f>
        <v>0.061515807745342085</v>
      </c>
      <c r="G6" s="21">
        <f>'Tabelaryczna Prezentacja WPF'!K41</f>
        <v>0.0488237160198022</v>
      </c>
      <c r="H6" s="21">
        <f>'Tabelaryczna Prezentacja WPF'!L41</f>
        <v>0.04139314559892338</v>
      </c>
      <c r="I6" s="21">
        <f>'Tabelaryczna Prezentacja WPF'!M41</f>
        <v>0.03782741616350999</v>
      </c>
      <c r="J6" s="21">
        <f>'Tabelaryczna Prezentacja WPF'!N41</f>
        <v>0.029424167188934085</v>
      </c>
      <c r="K6" s="21">
        <f>'Tabelaryczna Prezentacja WPF'!O41</f>
        <v>0.01823354890437827</v>
      </c>
      <c r="L6" s="21">
        <f>'Tabelaryczna Prezentacja WPF'!P41</f>
        <v>0.007274893198808698</v>
      </c>
      <c r="M6" s="21">
        <f>'Tabelaryczna Prezentacja WPF'!Q41</f>
        <v>0.006008941909544141</v>
      </c>
      <c r="N6" s="21" t="e">
        <f>'Tabelaryczna Prezentacja WPF'!R41</f>
        <v>#DIV/0!</v>
      </c>
      <c r="O6" s="21" t="e">
        <f>'Tabelaryczna Prezentacja WPF'!S41</f>
        <v>#DIV/0!</v>
      </c>
      <c r="P6" s="21" t="e">
        <f>'Tabelaryczna Prezentacja WPF'!T41</f>
        <v>#DIV/0!</v>
      </c>
      <c r="Q6" s="21" t="e">
        <f>'Tabelaryczna Prezentacja WPF'!U41</f>
        <v>#DIV/0!</v>
      </c>
      <c r="R6" s="21" t="e">
        <f>'Tabelaryczna Prezentacja WPF'!V41</f>
        <v>#DIV/0!</v>
      </c>
      <c r="S6" s="21" t="e">
        <f>'Tabelaryczna Prezentacja WPF'!W41</f>
        <v>#DIV/0!</v>
      </c>
      <c r="T6" s="21" t="e">
        <f>'Tabelaryczna Prezentacja WPF'!X41</f>
        <v>#DIV/0!</v>
      </c>
      <c r="U6" s="31" t="e">
        <f>'Tabelaryczna Prezentacja WPF'!Y41</f>
        <v>#DIV/0!</v>
      </c>
    </row>
    <row r="7" spans="1:21" ht="26.25" thickBot="1">
      <c r="A7" s="19" t="s">
        <v>89</v>
      </c>
      <c r="B7" s="15" t="str">
        <f>IF(B6&lt;=B5,"tak","nie")</f>
        <v>nie</v>
      </c>
      <c r="C7" s="15" t="str">
        <f>IF(C6&lt;=C5,"tak","nie")</f>
        <v>nie</v>
      </c>
      <c r="D7" s="15" t="str">
        <f>IF(D6&lt;=D5,"tak","nie")</f>
        <v>nie</v>
      </c>
      <c r="E7" s="15" t="str">
        <f>IF(E6&lt;=E5,"tak","nie")</f>
        <v>tak</v>
      </c>
      <c r="F7" s="15" t="str">
        <f aca="true" t="shared" si="0" ref="F7:U7">IF(F6&lt;=F5,"tak","nie")</f>
        <v>tak</v>
      </c>
      <c r="G7" s="15" t="str">
        <f t="shared" si="0"/>
        <v>tak</v>
      </c>
      <c r="H7" s="15" t="str">
        <f t="shared" si="0"/>
        <v>tak</v>
      </c>
      <c r="I7" s="15" t="str">
        <f t="shared" si="0"/>
        <v>tak</v>
      </c>
      <c r="J7" s="15" t="str">
        <f t="shared" si="0"/>
        <v>tak</v>
      </c>
      <c r="K7" s="15" t="str">
        <f t="shared" si="0"/>
        <v>tak</v>
      </c>
      <c r="L7" s="15" t="str">
        <f t="shared" si="0"/>
        <v>tak</v>
      </c>
      <c r="M7" s="15" t="str">
        <f t="shared" si="0"/>
        <v>tak</v>
      </c>
      <c r="N7" s="15" t="e">
        <f t="shared" si="0"/>
        <v>#DIV/0!</v>
      </c>
      <c r="O7" s="15" t="e">
        <f t="shared" si="0"/>
        <v>#DIV/0!</v>
      </c>
      <c r="P7" s="15" t="e">
        <f t="shared" si="0"/>
        <v>#DIV/0!</v>
      </c>
      <c r="Q7" s="15" t="e">
        <f t="shared" si="0"/>
        <v>#DIV/0!</v>
      </c>
      <c r="R7" s="15" t="e">
        <f t="shared" si="0"/>
        <v>#DIV/0!</v>
      </c>
      <c r="S7" s="15" t="e">
        <f t="shared" si="0"/>
        <v>#DIV/0!</v>
      </c>
      <c r="T7" s="15" t="e">
        <f t="shared" si="0"/>
        <v>#DIV/0!</v>
      </c>
      <c r="U7" s="16" t="e">
        <f t="shared" si="0"/>
        <v>#DIV/0!</v>
      </c>
    </row>
  </sheetData>
  <sheetProtection password="CCFE" sheet="1" objects="1" scenarios="1" formatColumns="0" formatRows="0"/>
  <mergeCells count="1">
    <mergeCell ref="A1:D1"/>
  </mergeCells>
  <printOptions/>
  <pageMargins left="0.2362204724409449" right="0.31496062992125984" top="0.7480314960629921" bottom="0.7480314960629921" header="0.31496062992125984" footer="0.31496062992125984"/>
  <pageSetup horizontalDpi="600" verticalDpi="600" orientation="landscape" paperSize="9" r:id="rId1"/>
  <headerFooter differentFirst="1">
    <firstHeader>&amp;RZałącznik Nr 4
do uchwały Nr 108/XIV/11
Rady Powiatu w Otwocku
z dnia 29 grudnia 2011 r.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 formatColumns="0" formatRows="0"/>
  <printOptions/>
  <pageMargins left="0.23" right="0.31496062992125984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Biuro Rady</cp:lastModifiedBy>
  <cp:lastPrinted>2011-12-19T16:05:01Z</cp:lastPrinted>
  <dcterms:created xsi:type="dcterms:W3CDTF">2010-06-01T18:13:48Z</dcterms:created>
  <dcterms:modified xsi:type="dcterms:W3CDTF">2011-12-29T09:07:49Z</dcterms:modified>
  <cp:category/>
  <cp:version/>
  <cp:contentType/>
  <cp:contentStatus/>
</cp:coreProperties>
</file>