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en_skoroszyt" defaultThemeVersion="124226"/>
  <xr:revisionPtr revIDLastSave="0" documentId="13_ncr:1_{9B807D2E-598F-4D67-8D94-B98AFE6A94B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Zał. 2  " sheetId="7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'Zał. 2  '!$B$1:$B$116</definedName>
    <definedName name="_Hlk117760578" localSheetId="0">'Zał. 2  '!$A$20</definedName>
    <definedName name="_Hlk188274260" localSheetId="0">'Zał. 2  '!$A$14</definedName>
    <definedName name="IdRozp" localSheetId="0">[1]DaneZrodlowe!$N$3</definedName>
    <definedName name="IdRozp">[2]DaneZrodlowe!$N$3</definedName>
    <definedName name="IdWzor">[3]DaneZrodlowe!$N$3</definedName>
    <definedName name="KwartalRb">[4]definicja!$B$5</definedName>
    <definedName name="_xlnm.Print_Area" localSheetId="0">'Zał. 2  '!$A$1:$L$59</definedName>
    <definedName name="Ostatni_rok_analizy">[5]WPF_Analiza!$L$1</definedName>
    <definedName name="Rok_bazowy">[4]DaneZrodlowe!$O$1</definedName>
    <definedName name="RokBazowy">[5]DaneZrodlowe!$N$1</definedName>
    <definedName name="RokMaxProg">[5]DaneZrodlowe!$Q$1</definedName>
    <definedName name="RokRb">[4]definicja!$B$4</definedName>
    <definedName name="Srednia" localSheetId="0">[1]DaneZrodlowe!$N$4</definedName>
    <definedName name="Srednia">[2]DaneZrodlowe!$N$4</definedName>
    <definedName name="_xlnm.Print_Titles" localSheetId="0">'Zał. 2  '!$4:$5</definedName>
    <definedName name="ver_raportu">#REF!</definedName>
    <definedName name="version">[5]definicja!$D$1</definedName>
    <definedName name="WydatkiPar">[4]definicja!$H$5</definedName>
  </definedNames>
  <calcPr calcId="191029"/>
</workbook>
</file>

<file path=xl/calcChain.xml><?xml version="1.0" encoding="utf-8"?>
<calcChain xmlns="http://schemas.openxmlformats.org/spreadsheetml/2006/main">
  <c r="F52" i="72" l="1"/>
  <c r="H52" i="72"/>
  <c r="I11" i="72"/>
  <c r="F39" i="72"/>
  <c r="G39" i="72"/>
  <c r="F42" i="72"/>
  <c r="G42" i="72"/>
  <c r="L11" i="72"/>
  <c r="H11" i="72"/>
  <c r="G11" i="72"/>
  <c r="F11" i="72"/>
  <c r="L14" i="72"/>
  <c r="F35" i="72"/>
  <c r="F46" i="72"/>
  <c r="F31" i="72" l="1"/>
  <c r="G31" i="72"/>
  <c r="F53" i="72"/>
  <c r="F27" i="72"/>
  <c r="G27" i="72"/>
  <c r="G35" i="72"/>
  <c r="G37" i="72"/>
  <c r="G38" i="72"/>
  <c r="G46" i="72"/>
  <c r="K25" i="72"/>
  <c r="J25" i="72"/>
  <c r="I25" i="72"/>
  <c r="G53" i="72"/>
  <c r="L53" i="72"/>
  <c r="G43" i="72"/>
  <c r="G50" i="72" l="1"/>
  <c r="G49" i="72"/>
  <c r="H30" i="72"/>
  <c r="H25" i="72" s="1"/>
  <c r="G30" i="72"/>
  <c r="G25" i="72" s="1"/>
  <c r="F23" i="72"/>
  <c r="K11" i="72" l="1"/>
  <c r="K8" i="72" s="1"/>
  <c r="K15" i="72"/>
  <c r="K10" i="72" s="1"/>
  <c r="K18" i="72"/>
  <c r="K22" i="72"/>
  <c r="K21" i="72" s="1"/>
  <c r="L52" i="72"/>
  <c r="L51" i="72"/>
  <c r="G12" i="72"/>
  <c r="K7" i="72" l="1"/>
  <c r="K9" i="72"/>
  <c r="L50" i="72"/>
  <c r="L49" i="72" l="1"/>
  <c r="L35" i="72" l="1"/>
  <c r="L36" i="72"/>
  <c r="L37" i="72"/>
  <c r="L38" i="72"/>
  <c r="L39" i="72"/>
  <c r="L40" i="72"/>
  <c r="L41" i="72"/>
  <c r="L42" i="72"/>
  <c r="L43" i="72"/>
  <c r="L44" i="72"/>
  <c r="L45" i="72"/>
  <c r="L46" i="72"/>
  <c r="L47" i="72"/>
  <c r="L48" i="72"/>
  <c r="L27" i="72"/>
  <c r="L28" i="72"/>
  <c r="L29" i="72"/>
  <c r="L30" i="72"/>
  <c r="L31" i="72"/>
  <c r="L32" i="72"/>
  <c r="L33" i="72"/>
  <c r="L16" i="72"/>
  <c r="L13" i="72"/>
  <c r="I22" i="72"/>
  <c r="J22" i="72"/>
  <c r="H22" i="72"/>
  <c r="G22" i="72"/>
  <c r="F15" i="72" l="1"/>
  <c r="F25" i="72"/>
  <c r="L34" i="72" l="1"/>
  <c r="J11" i="72" l="1"/>
  <c r="L12" i="72"/>
  <c r="F22" i="72" l="1"/>
  <c r="L26" i="72" l="1"/>
  <c r="L25" i="72" s="1"/>
  <c r="L23" i="72"/>
  <c r="L22" i="72" s="1"/>
  <c r="L18" i="72"/>
  <c r="J18" i="72"/>
  <c r="I18" i="72"/>
  <c r="H18" i="72"/>
  <c r="G18" i="72"/>
  <c r="F18" i="72"/>
  <c r="L15" i="72"/>
  <c r="J15" i="72"/>
  <c r="I15" i="72"/>
  <c r="H15" i="72"/>
  <c r="G15" i="72"/>
  <c r="L9" i="72" l="1"/>
  <c r="H9" i="72"/>
  <c r="H10" i="72"/>
  <c r="I9" i="72"/>
  <c r="J9" i="72"/>
  <c r="I10" i="72"/>
  <c r="G9" i="72"/>
  <c r="G8" i="72"/>
  <c r="J10" i="72"/>
  <c r="H8" i="72"/>
  <c r="J8" i="72"/>
  <c r="J21" i="72"/>
  <c r="I21" i="72"/>
  <c r="G21" i="72"/>
  <c r="I8" i="72"/>
  <c r="H21" i="72"/>
  <c r="G10" i="72"/>
  <c r="I7" i="72" l="1"/>
  <c r="H7" i="72"/>
  <c r="J7" i="72"/>
  <c r="F21" i="72"/>
  <c r="F8" i="72"/>
  <c r="F9" i="72"/>
  <c r="F10" i="72"/>
  <c r="L21" i="72"/>
  <c r="G7" i="72"/>
  <c r="L8" i="72"/>
  <c r="L10" i="72"/>
  <c r="F7" i="72" l="1"/>
  <c r="L7" i="72"/>
</calcChain>
</file>

<file path=xl/sharedStrings.xml><?xml version="1.0" encoding="utf-8"?>
<sst xmlns="http://schemas.openxmlformats.org/spreadsheetml/2006/main" count="135" uniqueCount="105">
  <si>
    <t>Lp.</t>
  </si>
  <si>
    <t>Nazwa i cel przedsięwzięcia</t>
  </si>
  <si>
    <t>Jednostka odpowiedzialna                                          lub koordynująca program</t>
  </si>
  <si>
    <t>Okres realizacji programu</t>
  </si>
  <si>
    <t>Łączne nakłady finansowe</t>
  </si>
  <si>
    <t>Limit zobowiązań</t>
  </si>
  <si>
    <t>od</t>
  </si>
  <si>
    <t>do</t>
  </si>
  <si>
    <t>1.</t>
  </si>
  <si>
    <t>Wydatki na przedsięwzięcia - ogółem (1.1.+1.2.+1.3.), z tego:</t>
  </si>
  <si>
    <t>1.a</t>
  </si>
  <si>
    <t>wydatki bieżące</t>
  </si>
  <si>
    <t>1.b</t>
  </si>
  <si>
    <t>wydatki majątkowe</t>
  </si>
  <si>
    <t>1.1.</t>
  </si>
  <si>
    <t>1.1.1.</t>
  </si>
  <si>
    <t>Powiatowe Centrum Pomocy Rodzinie</t>
  </si>
  <si>
    <t>1.1.2.</t>
  </si>
  <si>
    <t>Starostwo Powiatowe</t>
  </si>
  <si>
    <t>1.2.</t>
  </si>
  <si>
    <t>Wydatki na programy, projekty lub zadania związane z umowami partnerstwa publiczno-prywatnego, z tego:</t>
  </si>
  <si>
    <t>1.2.1.</t>
  </si>
  <si>
    <t>1.2.2.</t>
  </si>
  <si>
    <t>1.3.</t>
  </si>
  <si>
    <t>Wydatki na programy, projekty lub zadania pozostałe (inne niż wymienione w pkt 1.1, 1.2), z tego:</t>
  </si>
  <si>
    <t>1.3.1.</t>
  </si>
  <si>
    <t>1.3.2.</t>
  </si>
  <si>
    <t>Zarząd Dróg Powiatowych</t>
  </si>
  <si>
    <t>1.3.2.5</t>
  </si>
  <si>
    <t>1.3.2.6</t>
  </si>
  <si>
    <t>1.3.2.7</t>
  </si>
  <si>
    <t>1.3.2.8</t>
  </si>
  <si>
    <t>1.3.2.9</t>
  </si>
  <si>
    <t>1.3.2.10</t>
  </si>
  <si>
    <t>1.3.2.11</t>
  </si>
  <si>
    <t>1.3.2.13</t>
  </si>
  <si>
    <t xml:space="preserve">Zarząd Dróg Powiatowych </t>
  </si>
  <si>
    <t>1.1.2.1</t>
  </si>
  <si>
    <t>Modernizacja infrastruktury drogowej Powiatu Otwockiego polegająca na modernizacji przepraw przez cieki wodne  - etap II</t>
  </si>
  <si>
    <t xml:space="preserve">Modernizacja infrastruktury drogowej i mostowej na terenie powiatu Otwockiego </t>
  </si>
  <si>
    <t>1.3.2.1</t>
  </si>
  <si>
    <t>1.3.2.2</t>
  </si>
  <si>
    <t>1.3.2.4</t>
  </si>
  <si>
    <t>1.3.1.1</t>
  </si>
  <si>
    <t>Dotacja na zadania z zakresu prowadzenia centrum interwencji kryzysowej</t>
  </si>
  <si>
    <t>Rozbudowa i modernizacja Domu Pomocy Społecznej Wrzos w Otwocku</t>
  </si>
  <si>
    <t xml:space="preserve">Dom Pomocy Społecznej "Wrzos" </t>
  </si>
  <si>
    <t xml:space="preserve">Rozbudowa dróg powiatowych Nr 2715W i Nr 2716W w miejsc. Dyzin, Jatne i Celestynów, gm. Celestynów, powiat otwocki </t>
  </si>
  <si>
    <t>1.3.2.12</t>
  </si>
  <si>
    <t>Wydatki na programy, projekty lub zadania związane z programami realizowanymi z udziałem środków, o których mowa w art. 5 ust. 1 pkt 2 i 3 ustawy z dnia 27 sierpnia 2009 r. o finansach publicznych (tekst jedn. Dz. U.  z  2023 r. poz. 1270 z późn.zm.), z tego:</t>
  </si>
  <si>
    <t>1.3.2.3</t>
  </si>
  <si>
    <t>Wykaz przedsięwzięć wieloletnich 2025</t>
  </si>
  <si>
    <t>W Rodzinie- Usługi społeczne na rzecz rodzin</t>
  </si>
  <si>
    <t>Przebudowa/modernizacja mostu w ciągu drogi powiatowej Nr 2746W w m. Grabianka gm. Osieck</t>
  </si>
  <si>
    <t>Przebudowa/modernizacja mostu w ciągu drogi powiatowej Nr 2730W  w m. Nadbrzeż gm. Karczew</t>
  </si>
  <si>
    <t>Przebudowa/modernizacja mostu w ciągu drogi powiatowej Nr 2724W   w m. Brzezinka gm. Karczew</t>
  </si>
  <si>
    <t>Przebudowa/modernizacja mostu w ciągu drogi powiatowej Nr 2739W  w m. Radachówka gm. Kołbiel</t>
  </si>
  <si>
    <t>Przebudowa drogi powiatowej Nr 2730W Nadbrzeż - Glinki</t>
  </si>
  <si>
    <t>1.1.1.1</t>
  </si>
  <si>
    <t>Modernizacja infrastruktury dróg powiatowych Powiatu Otwockiego polegająca na modernizacji przepraw przez cieki</t>
  </si>
  <si>
    <t>1.1.1.2</t>
  </si>
  <si>
    <t>Poprawa cyberbezpieczeństwa w Starostwie Powiatowym w Otwocku</t>
  </si>
  <si>
    <t>Ośrodek koordynacyjno-rehabilitacyjno-opiekuńczy w ramach programu "Za życiem"</t>
  </si>
  <si>
    <t>Powiatowa Poradnia Psychologiczno-Pedagogiczna</t>
  </si>
  <si>
    <t>1.3.1.2</t>
  </si>
  <si>
    <t>Poprawa efektywności energetycznej budynków DPS Anielin</t>
  </si>
  <si>
    <t>Poprawa efektywności energetycznej budynku DPS w Otwocku, ul. Konopnickiej 17</t>
  </si>
  <si>
    <t>Dom Pomocy Społecznej w Otwocku</t>
  </si>
  <si>
    <t>Starostwo                                     Powiatowe</t>
  </si>
  <si>
    <t>Dom Pomocy Społecznej ,, Anielin"</t>
  </si>
  <si>
    <t xml:space="preserve">Budowa hali sportowej  na terenie Specjalnego Ośrodka Szkolno-Wychowawczego Nr 1 im. Marii Konopnickiej w Otwocku
</t>
  </si>
  <si>
    <t>Specjalny Ośrodek Szkolno - Wychowawczy Nr 1</t>
  </si>
  <si>
    <t>Dostosowanie obiektu Specjalnego Ośrodka Szkolno-Wychowawczego Nr 2 w Otwocku do zaleceń p.poż. pokontrolnych, zgodnie z ekspertyzą techniczną dotyczącą stanu ochrony p.poż.</t>
  </si>
  <si>
    <t>Specjalny Osrodek Szkolno-Wychowawczy Nr 2</t>
  </si>
  <si>
    <t>1.3.2.14</t>
  </si>
  <si>
    <t>1.3.2.15</t>
  </si>
  <si>
    <t>1.3.2.16</t>
  </si>
  <si>
    <t>1.3.2.17</t>
  </si>
  <si>
    <t>Prace konserwatorskie i restauratorskie budynku Kościoła p.w. Św. Wita Męczennika w Karczewie</t>
  </si>
  <si>
    <t>1.3.2.18</t>
  </si>
  <si>
    <t>1.3.2.19</t>
  </si>
  <si>
    <t>Budowa ścieżki rowerowej i chodnika w drodze powiatowej Nr 2759W ul. Narutowicza od ul. Stawowej w kikerunku S17</t>
  </si>
  <si>
    <t>Poprawa bezpieczeństwa na drodze powiatowej Nr 1315W w m. Augustówka Gm. Osieck</t>
  </si>
  <si>
    <t>1.3.2.20</t>
  </si>
  <si>
    <t>1.3.2.21</t>
  </si>
  <si>
    <t>Budowa ciągu pieszo-rowerowego w drodze powiatowej 2764W ul. Żeromskiego na odcinku od ul. Jałowcowej do ul. Laskowej</t>
  </si>
  <si>
    <t>Budowa chodnika w drodze powiatowej Nr 2709W w m.  Bolesławów</t>
  </si>
  <si>
    <t>Budowa budynku siedziby Starostwa Powiatowego w Otwocku oraz wybranych powiatowych jednostek organizacyjnych i wybranych służb powiatowych wraz z zagospodarowaniem terenu</t>
  </si>
  <si>
    <t>Rozbudowa i przebudowa drogi powiatowej Nr 2759W ul. Poniatowskiego w Otwocku</t>
  </si>
  <si>
    <t>1.3.2.22</t>
  </si>
  <si>
    <t>1.3.2.23</t>
  </si>
  <si>
    <t>Opracowanie Audytu energetycznego wraz z Projektem Termomodernizacji budynku Urzędu Starostwa Powiatowego w Otwocku przy ul. Komunardów 10 - Wymiana źródeł ciepła i poprawa efektywności energetycznej w budynkach użytecznosci publicznej</t>
  </si>
  <si>
    <t>Modernizacja drogi DP1303W w m. Śniadków Gm. Sobienie Jeziory</t>
  </si>
  <si>
    <t>1.3.2.24</t>
  </si>
  <si>
    <t>Modernizacja drogi 2765W ul. Kołłątaja</t>
  </si>
  <si>
    <t>1.3.2.25</t>
  </si>
  <si>
    <t>Modernizacja infrastruktury drogowej na terenie Miasta Otwocka</t>
  </si>
  <si>
    <t>1.3.2.26</t>
  </si>
  <si>
    <t>1.3.2.27</t>
  </si>
  <si>
    <t>Projekt przebudowy ul. Warszawskiej i ul. Świderskiej obejmujący projekty kablowania sieci</t>
  </si>
  <si>
    <t>Projekt przebudowy DP2729W ul. Zamkowej w Otwocku Wielkim (przy jeziorze Rokola)</t>
  </si>
  <si>
    <t>Rozbudowa drogi powiatowej Nr 2701W w gm. Wiązowna</t>
  </si>
  <si>
    <t>1.3.2.28</t>
  </si>
  <si>
    <t>1.1.1.3</t>
  </si>
  <si>
    <t>Rozwiązania cyfrowe dla mazowieckiej administracji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</si>
</sst>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_-* #,##0.00\ _z_ł_-;\-* #,##0.00\ _z_ł_-;_-* &quot;-&quot;??\ _z_ł_-;_-@_-"/>
  </numFmts>
  <fonts count="1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Calibri"/>
      <family val="2"/>
      <scheme val="minor"/>
    </font>
    <font>
      <sz val="11"/>
      <color rgb="FFFF0000"/>
      <name val="Arial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2">
    <xf numFmtId="0" fontId="0" fillId="0" borderId="0"/>
    <xf numFmtId="0" fontId="72" fillId="0" borderId="0"/>
    <xf numFmtId="0" fontId="72" fillId="0" borderId="0"/>
    <xf numFmtId="0" fontId="73" fillId="0" borderId="0"/>
    <xf numFmtId="0" fontId="74" fillId="0" borderId="0"/>
    <xf numFmtId="0" fontId="73" fillId="0" borderId="0"/>
    <xf numFmtId="9" fontId="74" fillId="0" borderId="0" applyFont="0" applyFill="0" applyBorder="0" applyAlignment="0" applyProtection="0"/>
    <xf numFmtId="0" fontId="71" fillId="0" borderId="0"/>
    <xf numFmtId="0" fontId="70" fillId="0" borderId="0"/>
    <xf numFmtId="0" fontId="69" fillId="0" borderId="0"/>
    <xf numFmtId="0" fontId="68" fillId="0" borderId="0"/>
    <xf numFmtId="0" fontId="75" fillId="0" borderId="0" applyNumberFormat="0" applyFill="0" applyBorder="0" applyAlignment="0" applyProtection="0">
      <alignment vertical="top"/>
    </xf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76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74" fillId="35" borderId="0" applyNumberFormat="0" applyBorder="0" applyAlignment="0" applyProtection="0"/>
    <xf numFmtId="0" fontId="38" fillId="12" borderId="0" applyNumberFormat="0" applyBorder="0" applyAlignment="0" applyProtection="0"/>
    <xf numFmtId="0" fontId="74" fillId="36" borderId="0" applyNumberFormat="0" applyBorder="0" applyAlignment="0" applyProtection="0"/>
    <xf numFmtId="0" fontId="38" fillId="16" borderId="0" applyNumberFormat="0" applyBorder="0" applyAlignment="0" applyProtection="0"/>
    <xf numFmtId="0" fontId="74" fillId="37" borderId="0" applyNumberFormat="0" applyBorder="0" applyAlignment="0" applyProtection="0"/>
    <xf numFmtId="0" fontId="38" fillId="20" borderId="0" applyNumberFormat="0" applyBorder="0" applyAlignment="0" applyProtection="0"/>
    <xf numFmtId="0" fontId="74" fillId="38" borderId="0" applyNumberFormat="0" applyBorder="0" applyAlignment="0" applyProtection="0"/>
    <xf numFmtId="0" fontId="38" fillId="24" borderId="0" applyNumberFormat="0" applyBorder="0" applyAlignment="0" applyProtection="0"/>
    <xf numFmtId="0" fontId="74" fillId="39" borderId="0" applyNumberFormat="0" applyBorder="0" applyAlignment="0" applyProtection="0"/>
    <xf numFmtId="0" fontId="38" fillId="28" borderId="0" applyNumberFormat="0" applyBorder="0" applyAlignment="0" applyProtection="0"/>
    <xf numFmtId="0" fontId="74" fillId="40" borderId="0" applyNumberFormat="0" applyBorder="0" applyAlignment="0" applyProtection="0"/>
    <xf numFmtId="0" fontId="38" fillId="32" borderId="0" applyNumberFormat="0" applyBorder="0" applyAlignment="0" applyProtection="0"/>
    <xf numFmtId="0" fontId="74" fillId="41" borderId="0" applyNumberFormat="0" applyBorder="0" applyAlignment="0" applyProtection="0"/>
    <xf numFmtId="0" fontId="38" fillId="13" borderId="0" applyNumberFormat="0" applyBorder="0" applyAlignment="0" applyProtection="0"/>
    <xf numFmtId="0" fontId="74" fillId="42" borderId="0" applyNumberFormat="0" applyBorder="0" applyAlignment="0" applyProtection="0"/>
    <xf numFmtId="0" fontId="38" fillId="17" borderId="0" applyNumberFormat="0" applyBorder="0" applyAlignment="0" applyProtection="0"/>
    <xf numFmtId="0" fontId="74" fillId="43" borderId="0" applyNumberFormat="0" applyBorder="0" applyAlignment="0" applyProtection="0"/>
    <xf numFmtId="0" fontId="38" fillId="21" borderId="0" applyNumberFormat="0" applyBorder="0" applyAlignment="0" applyProtection="0"/>
    <xf numFmtId="0" fontId="74" fillId="38" borderId="0" applyNumberFormat="0" applyBorder="0" applyAlignment="0" applyProtection="0"/>
    <xf numFmtId="0" fontId="38" fillId="25" borderId="0" applyNumberFormat="0" applyBorder="0" applyAlignment="0" applyProtection="0"/>
    <xf numFmtId="0" fontId="74" fillId="41" borderId="0" applyNumberFormat="0" applyBorder="0" applyAlignment="0" applyProtection="0"/>
    <xf numFmtId="0" fontId="38" fillId="29" borderId="0" applyNumberFormat="0" applyBorder="0" applyAlignment="0" applyProtection="0"/>
    <xf numFmtId="0" fontId="74" fillId="44" borderId="0" applyNumberFormat="0" applyBorder="0" applyAlignment="0" applyProtection="0"/>
    <xf numFmtId="0" fontId="38" fillId="33" borderId="0" applyNumberFormat="0" applyBorder="0" applyAlignment="0" applyProtection="0"/>
    <xf numFmtId="0" fontId="98" fillId="45" borderId="0" applyNumberFormat="0" applyBorder="0" applyAlignment="0" applyProtection="0"/>
    <xf numFmtId="0" fontId="96" fillId="14" borderId="0" applyNumberFormat="0" applyBorder="0" applyAlignment="0" applyProtection="0"/>
    <xf numFmtId="0" fontId="98" fillId="42" borderId="0" applyNumberFormat="0" applyBorder="0" applyAlignment="0" applyProtection="0"/>
    <xf numFmtId="0" fontId="96" fillId="18" borderId="0" applyNumberFormat="0" applyBorder="0" applyAlignment="0" applyProtection="0"/>
    <xf numFmtId="0" fontId="98" fillId="43" borderId="0" applyNumberFormat="0" applyBorder="0" applyAlignment="0" applyProtection="0"/>
    <xf numFmtId="0" fontId="96" fillId="22" borderId="0" applyNumberFormat="0" applyBorder="0" applyAlignment="0" applyProtection="0"/>
    <xf numFmtId="0" fontId="98" fillId="46" borderId="0" applyNumberFormat="0" applyBorder="0" applyAlignment="0" applyProtection="0"/>
    <xf numFmtId="0" fontId="96" fillId="26" borderId="0" applyNumberFormat="0" applyBorder="0" applyAlignment="0" applyProtection="0"/>
    <xf numFmtId="0" fontId="98" fillId="47" borderId="0" applyNumberFormat="0" applyBorder="0" applyAlignment="0" applyProtection="0"/>
    <xf numFmtId="0" fontId="96" fillId="30" borderId="0" applyNumberFormat="0" applyBorder="0" applyAlignment="0" applyProtection="0"/>
    <xf numFmtId="0" fontId="98" fillId="48" borderId="0" applyNumberFormat="0" applyBorder="0" applyAlignment="0" applyProtection="0"/>
    <xf numFmtId="0" fontId="96" fillId="34" borderId="0" applyNumberFormat="0" applyBorder="0" applyAlignment="0" applyProtection="0"/>
    <xf numFmtId="0" fontId="98" fillId="49" borderId="0" applyNumberFormat="0" applyBorder="0" applyAlignment="0" applyProtection="0"/>
    <xf numFmtId="0" fontId="96" fillId="11" borderId="0" applyNumberFormat="0" applyBorder="0" applyAlignment="0" applyProtection="0"/>
    <xf numFmtId="0" fontId="98" fillId="50" borderId="0" applyNumberFormat="0" applyBorder="0" applyAlignment="0" applyProtection="0"/>
    <xf numFmtId="0" fontId="96" fillId="15" borderId="0" applyNumberFormat="0" applyBorder="0" applyAlignment="0" applyProtection="0"/>
    <xf numFmtId="0" fontId="98" fillId="51" borderId="0" applyNumberFormat="0" applyBorder="0" applyAlignment="0" applyProtection="0"/>
    <xf numFmtId="0" fontId="96" fillId="19" borderId="0" applyNumberFormat="0" applyBorder="0" applyAlignment="0" applyProtection="0"/>
    <xf numFmtId="0" fontId="98" fillId="46" borderId="0" applyNumberFormat="0" applyBorder="0" applyAlignment="0" applyProtection="0"/>
    <xf numFmtId="0" fontId="96" fillId="23" borderId="0" applyNumberFormat="0" applyBorder="0" applyAlignment="0" applyProtection="0"/>
    <xf numFmtId="0" fontId="98" fillId="47" borderId="0" applyNumberFormat="0" applyBorder="0" applyAlignment="0" applyProtection="0"/>
    <xf numFmtId="0" fontId="96" fillId="27" borderId="0" applyNumberFormat="0" applyBorder="0" applyAlignment="0" applyProtection="0"/>
    <xf numFmtId="0" fontId="98" fillId="52" borderId="0" applyNumberFormat="0" applyBorder="0" applyAlignment="0" applyProtection="0"/>
    <xf numFmtId="0" fontId="96" fillId="31" borderId="0" applyNumberFormat="0" applyBorder="0" applyAlignment="0" applyProtection="0"/>
    <xf numFmtId="0" fontId="99" fillId="40" borderId="17" applyNumberFormat="0" applyAlignment="0" applyProtection="0"/>
    <xf numFmtId="0" fontId="89" fillId="7" borderId="11" applyNumberFormat="0" applyAlignment="0" applyProtection="0"/>
    <xf numFmtId="0" fontId="100" fillId="53" borderId="18" applyNumberFormat="0" applyAlignment="0" applyProtection="0"/>
    <xf numFmtId="0" fontId="90" fillId="8" borderId="12" applyNumberFormat="0" applyAlignment="0" applyProtection="0"/>
    <xf numFmtId="0" fontId="101" fillId="37" borderId="0" applyNumberFormat="0" applyBorder="0" applyAlignment="0" applyProtection="0"/>
    <xf numFmtId="0" fontId="86" fillId="4" borderId="0" applyNumberFormat="0" applyBorder="0" applyAlignment="0" applyProtection="0"/>
    <xf numFmtId="0" fontId="102" fillId="0" borderId="19" applyNumberFormat="0" applyFill="0" applyAlignment="0" applyProtection="0"/>
    <xf numFmtId="0" fontId="92" fillId="0" borderId="13" applyNumberFormat="0" applyFill="0" applyAlignment="0" applyProtection="0"/>
    <xf numFmtId="0" fontId="103" fillId="54" borderId="20" applyNumberFormat="0" applyAlignment="0" applyProtection="0"/>
    <xf numFmtId="0" fontId="93" fillId="9" borderId="14" applyNumberFormat="0" applyAlignment="0" applyProtection="0"/>
    <xf numFmtId="0" fontId="104" fillId="0" borderId="21" applyNumberFormat="0" applyFill="0" applyAlignment="0" applyProtection="0"/>
    <xf numFmtId="0" fontId="83" fillId="0" borderId="8" applyNumberFormat="0" applyFill="0" applyAlignment="0" applyProtection="0"/>
    <xf numFmtId="0" fontId="105" fillId="0" borderId="22" applyNumberFormat="0" applyFill="0" applyAlignment="0" applyProtection="0"/>
    <xf numFmtId="0" fontId="84" fillId="0" borderId="9" applyNumberFormat="0" applyFill="0" applyAlignment="0" applyProtection="0"/>
    <xf numFmtId="0" fontId="106" fillId="0" borderId="23" applyNumberFormat="0" applyFill="0" applyAlignment="0" applyProtection="0"/>
    <xf numFmtId="0" fontId="85" fillId="0" borderId="10" applyNumberFormat="0" applyFill="0" applyAlignment="0" applyProtection="0"/>
    <xf numFmtId="0" fontId="10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07" fillId="55" borderId="0" applyNumberFormat="0" applyBorder="0" applyAlignment="0" applyProtection="0"/>
    <xf numFmtId="0" fontId="88" fillId="6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7" fillId="0" borderId="0"/>
    <xf numFmtId="0" fontId="72" fillId="0" borderId="0"/>
    <xf numFmtId="0" fontId="72" fillId="0" borderId="0"/>
    <xf numFmtId="0" fontId="97" fillId="0" borderId="0" applyProtection="0"/>
    <xf numFmtId="0" fontId="74" fillId="0" borderId="0"/>
    <xf numFmtId="0" fontId="72" fillId="0" borderId="0"/>
    <xf numFmtId="0" fontId="72" fillId="0" borderId="0"/>
    <xf numFmtId="0" fontId="38" fillId="0" borderId="0"/>
    <xf numFmtId="0" fontId="108" fillId="53" borderId="17" applyNumberFormat="0" applyAlignment="0" applyProtection="0"/>
    <xf numFmtId="0" fontId="91" fillId="8" borderId="11" applyNumberFormat="0" applyAlignment="0" applyProtection="0"/>
    <xf numFmtId="9" fontId="7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109" fillId="0" borderId="24" applyNumberFormat="0" applyFill="0" applyAlignment="0" applyProtection="0"/>
    <xf numFmtId="0" fontId="82" fillId="0" borderId="16" applyNumberFormat="0" applyFill="0" applyAlignment="0" applyProtection="0"/>
    <xf numFmtId="0" fontId="110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97" fillId="56" borderId="25" applyNumberFormat="0" applyFont="0" applyAlignment="0" applyProtection="0"/>
    <xf numFmtId="0" fontId="38" fillId="10" borderId="15" applyNumberFormat="0" applyFont="0" applyAlignment="0" applyProtection="0"/>
    <xf numFmtId="0" fontId="113" fillId="36" borderId="0" applyNumberFormat="0" applyBorder="0" applyAlignment="0" applyProtection="0"/>
    <xf numFmtId="0" fontId="87" fillId="5" borderId="0" applyNumberFormat="0" applyBorder="0" applyAlignment="0" applyProtection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75" fillId="0" borderId="0" applyNumberFormat="0" applyFill="0" applyBorder="0" applyAlignment="0" applyProtection="0">
      <alignment vertical="top"/>
    </xf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33">
    <xf numFmtId="0" fontId="0" fillId="0" borderId="0" xfId="0"/>
    <xf numFmtId="0" fontId="78" fillId="0" borderId="0" xfId="1" applyFont="1" applyAlignment="1">
      <alignment vertical="center"/>
    </xf>
    <xf numFmtId="0" fontId="79" fillId="0" borderId="0" xfId="1" applyFont="1"/>
    <xf numFmtId="0" fontId="79" fillId="0" borderId="0" xfId="1" applyFont="1" applyAlignment="1">
      <alignment vertical="center"/>
    </xf>
    <xf numFmtId="0" fontId="79" fillId="0" borderId="0" xfId="1" applyFont="1" applyAlignment="1">
      <alignment horizontal="center"/>
    </xf>
    <xf numFmtId="0" fontId="81" fillId="0" borderId="0" xfId="1" applyFont="1" applyAlignment="1">
      <alignment vertical="center"/>
    </xf>
    <xf numFmtId="0" fontId="115" fillId="0" borderId="0" xfId="1" applyFont="1"/>
    <xf numFmtId="0" fontId="81" fillId="0" borderId="0" xfId="1" applyFont="1"/>
    <xf numFmtId="0" fontId="81" fillId="0" borderId="5" xfId="1" applyFont="1" applyBorder="1" applyAlignment="1">
      <alignment horizontal="center" vertical="center" wrapText="1"/>
    </xf>
    <xf numFmtId="0" fontId="115" fillId="0" borderId="5" xfId="1" applyFont="1" applyBorder="1" applyAlignment="1">
      <alignment horizontal="center" vertical="center"/>
    </xf>
    <xf numFmtId="0" fontId="115" fillId="0" borderId="0" xfId="1" applyFont="1" applyAlignment="1">
      <alignment vertical="center"/>
    </xf>
    <xf numFmtId="4" fontId="115" fillId="0" borderId="5" xfId="1" applyNumberFormat="1" applyFont="1" applyBorder="1" applyAlignment="1">
      <alignment horizontal="right" vertical="center" wrapText="1"/>
    </xf>
    <xf numFmtId="4" fontId="115" fillId="0" borderId="5" xfId="1" applyNumberFormat="1" applyFont="1" applyBorder="1"/>
    <xf numFmtId="0" fontId="80" fillId="0" borderId="0" xfId="1" applyFont="1" applyAlignment="1">
      <alignment horizontal="center"/>
    </xf>
    <xf numFmtId="4" fontId="115" fillId="3" borderId="5" xfId="1" applyNumberFormat="1" applyFont="1" applyFill="1" applyBorder="1" applyAlignment="1">
      <alignment horizontal="right" vertical="center" wrapText="1"/>
    </xf>
    <xf numFmtId="0" fontId="117" fillId="57" borderId="0" xfId="1" applyFont="1" applyFill="1"/>
    <xf numFmtId="0" fontId="79" fillId="2" borderId="5" xfId="1" applyFont="1" applyFill="1" applyBorder="1" applyAlignment="1">
      <alignment horizontal="center" vertical="center" wrapText="1"/>
    </xf>
    <xf numFmtId="0" fontId="79" fillId="2" borderId="5" xfId="1" applyFont="1" applyFill="1" applyBorder="1" applyAlignment="1">
      <alignment horizontal="center" vertical="center"/>
    </xf>
    <xf numFmtId="0" fontId="80" fillId="0" borderId="5" xfId="1" applyFont="1" applyBorder="1" applyAlignment="1">
      <alignment horizontal="center" vertical="center" wrapText="1"/>
    </xf>
    <xf numFmtId="0" fontId="79" fillId="3" borderId="5" xfId="1" applyFont="1" applyFill="1" applyBorder="1" applyAlignment="1">
      <alignment horizontal="center" vertical="center"/>
    </xf>
    <xf numFmtId="4" fontId="79" fillId="3" borderId="5" xfId="1" applyNumberFormat="1" applyFont="1" applyFill="1" applyBorder="1" applyAlignment="1">
      <alignment horizontal="right" vertical="center" wrapText="1"/>
    </xf>
    <xf numFmtId="4" fontId="79" fillId="3" borderId="5" xfId="1" applyNumberFormat="1" applyFont="1" applyFill="1" applyBorder="1"/>
    <xf numFmtId="4" fontId="115" fillId="3" borderId="5" xfId="1" applyNumberFormat="1" applyFont="1" applyFill="1" applyBorder="1"/>
    <xf numFmtId="0" fontId="79" fillId="0" borderId="5" xfId="1" applyFont="1" applyBorder="1" applyAlignment="1">
      <alignment horizontal="center" vertical="center"/>
    </xf>
    <xf numFmtId="4" fontId="79" fillId="0" borderId="5" xfId="1" applyNumberFormat="1" applyFont="1" applyBorder="1"/>
    <xf numFmtId="0" fontId="79" fillId="0" borderId="0" xfId="1" applyFont="1" applyAlignment="1">
      <alignment horizontal="center" vertical="center"/>
    </xf>
    <xf numFmtId="0" fontId="72" fillId="0" borderId="0" xfId="1"/>
    <xf numFmtId="0" fontId="119" fillId="57" borderId="0" xfId="0" applyFont="1" applyFill="1"/>
    <xf numFmtId="0" fontId="79" fillId="57" borderId="0" xfId="1" applyFont="1" applyFill="1"/>
    <xf numFmtId="0" fontId="79" fillId="0" borderId="3" xfId="2" applyFont="1" applyBorder="1" applyAlignment="1">
      <alignment horizontal="center" vertical="center"/>
    </xf>
    <xf numFmtId="4" fontId="79" fillId="0" borderId="3" xfId="2" applyNumberFormat="1" applyFont="1" applyBorder="1"/>
    <xf numFmtId="0" fontId="116" fillId="0" borderId="0" xfId="1" applyFont="1"/>
    <xf numFmtId="0" fontId="117" fillId="0" borderId="0" xfId="1" applyFont="1"/>
    <xf numFmtId="4" fontId="72" fillId="0" borderId="5" xfId="1" applyNumberFormat="1" applyBorder="1" applyAlignment="1">
      <alignment horizontal="center"/>
    </xf>
    <xf numFmtId="0" fontId="72" fillId="0" borderId="0" xfId="1" applyAlignment="1">
      <alignment horizontal="center" vertical="center"/>
    </xf>
    <xf numFmtId="0" fontId="72" fillId="0" borderId="3" xfId="2" applyBorder="1" applyAlignment="1">
      <alignment horizontal="center" vertical="center" wrapText="1"/>
    </xf>
    <xf numFmtId="0" fontId="72" fillId="0" borderId="5" xfId="2" applyBorder="1" applyAlignment="1">
      <alignment horizontal="center" vertical="center" wrapText="1"/>
    </xf>
    <xf numFmtId="0" fontId="72" fillId="0" borderId="4" xfId="2" applyBorder="1" applyAlignment="1">
      <alignment horizontal="center" vertical="center" wrapText="1"/>
    </xf>
    <xf numFmtId="0" fontId="72" fillId="0" borderId="0" xfId="1" applyAlignment="1">
      <alignment horizontal="center"/>
    </xf>
    <xf numFmtId="4" fontId="79" fillId="3" borderId="5" xfId="1" applyNumberFormat="1" applyFont="1" applyFill="1" applyBorder="1" applyAlignment="1">
      <alignment horizontal="center" vertical="center" wrapText="1"/>
    </xf>
    <xf numFmtId="4" fontId="79" fillId="3" borderId="5" xfId="1" applyNumberFormat="1" applyFont="1" applyFill="1" applyBorder="1" applyAlignment="1">
      <alignment horizontal="center"/>
    </xf>
    <xf numFmtId="4" fontId="81" fillId="0" borderId="5" xfId="1" applyNumberFormat="1" applyFont="1" applyBorder="1" applyAlignment="1">
      <alignment horizontal="center"/>
    </xf>
    <xf numFmtId="4" fontId="115" fillId="0" borderId="5" xfId="1" applyNumberFormat="1" applyFont="1" applyBorder="1" applyAlignment="1">
      <alignment horizontal="center" vertical="center" wrapText="1"/>
    </xf>
    <xf numFmtId="4" fontId="115" fillId="3" borderId="5" xfId="1" applyNumberFormat="1" applyFont="1" applyFill="1" applyBorder="1" applyAlignment="1">
      <alignment horizontal="center"/>
    </xf>
    <xf numFmtId="4" fontId="72" fillId="0" borderId="3" xfId="2" applyNumberFormat="1" applyBorder="1" applyAlignment="1">
      <alignment horizontal="center"/>
    </xf>
    <xf numFmtId="4" fontId="115" fillId="0" borderId="5" xfId="1" applyNumberFormat="1" applyFont="1" applyBorder="1" applyAlignment="1">
      <alignment horizontal="center"/>
    </xf>
    <xf numFmtId="0" fontId="79" fillId="0" borderId="0" xfId="1" applyFont="1" applyAlignment="1">
      <alignment horizontal="right"/>
    </xf>
    <xf numFmtId="4" fontId="79" fillId="3" borderId="5" xfId="1" applyNumberFormat="1" applyFont="1" applyFill="1" applyBorder="1" applyAlignment="1">
      <alignment horizontal="right"/>
    </xf>
    <xf numFmtId="4" fontId="115" fillId="0" borderId="5" xfId="1" applyNumberFormat="1" applyFont="1" applyBorder="1" applyAlignment="1">
      <alignment horizontal="right"/>
    </xf>
    <xf numFmtId="4" fontId="115" fillId="3" borderId="5" xfId="1" applyNumberFormat="1" applyFont="1" applyFill="1" applyBorder="1" applyAlignment="1">
      <alignment horizontal="right"/>
    </xf>
    <xf numFmtId="4" fontId="79" fillId="0" borderId="1" xfId="1" applyNumberFormat="1" applyFont="1" applyBorder="1" applyAlignment="1">
      <alignment horizontal="right"/>
    </xf>
    <xf numFmtId="4" fontId="79" fillId="0" borderId="5" xfId="1" applyNumberFormat="1" applyFont="1" applyBorder="1" applyAlignment="1">
      <alignment horizontal="right"/>
    </xf>
    <xf numFmtId="0" fontId="115" fillId="57" borderId="0" xfId="1" applyFont="1" applyFill="1" applyAlignment="1">
      <alignment vertical="center"/>
    </xf>
    <xf numFmtId="0" fontId="79" fillId="0" borderId="5" xfId="2" applyFont="1" applyBorder="1" applyAlignment="1">
      <alignment horizontal="center" vertical="center"/>
    </xf>
    <xf numFmtId="4" fontId="79" fillId="0" borderId="5" xfId="2" applyNumberFormat="1" applyFont="1" applyBorder="1"/>
    <xf numFmtId="4" fontId="72" fillId="0" borderId="5" xfId="2" applyNumberFormat="1" applyBorder="1" applyAlignment="1">
      <alignment horizontal="center"/>
    </xf>
    <xf numFmtId="0" fontId="81" fillId="0" borderId="5" xfId="1" applyFont="1" applyBorder="1" applyAlignment="1">
      <alignment horizontal="left" vertical="center" wrapText="1"/>
    </xf>
    <xf numFmtId="0" fontId="79" fillId="0" borderId="6" xfId="1" applyFont="1" applyBorder="1" applyAlignment="1">
      <alignment horizontal="center" vertical="center"/>
    </xf>
    <xf numFmtId="0" fontId="72" fillId="0" borderId="5" xfId="1" applyBorder="1" applyAlignment="1">
      <alignment vertical="center" wrapText="1"/>
    </xf>
    <xf numFmtId="4" fontId="81" fillId="0" borderId="0" xfId="1" applyNumberFormat="1" applyFont="1"/>
    <xf numFmtId="4" fontId="72" fillId="0" borderId="5" xfId="1" applyNumberFormat="1" applyBorder="1" applyAlignment="1">
      <alignment horizontal="right"/>
    </xf>
    <xf numFmtId="4" fontId="79" fillId="0" borderId="0" xfId="1" applyNumberFormat="1" applyFont="1" applyAlignment="1">
      <alignment horizontal="right"/>
    </xf>
    <xf numFmtId="4" fontId="72" fillId="0" borderId="3" xfId="2" applyNumberFormat="1" applyBorder="1" applyAlignment="1">
      <alignment horizontal="right"/>
    </xf>
    <xf numFmtId="4" fontId="72" fillId="0" borderId="5" xfId="2" applyNumberFormat="1" applyBorder="1" applyAlignment="1">
      <alignment horizontal="right"/>
    </xf>
    <xf numFmtId="4" fontId="81" fillId="0" borderId="5" xfId="1" applyNumberFormat="1" applyFont="1" applyBorder="1" applyAlignment="1">
      <alignment horizontal="right"/>
    </xf>
    <xf numFmtId="0" fontId="115" fillId="0" borderId="5" xfId="1" applyFont="1" applyBorder="1" applyAlignment="1">
      <alignment horizontal="center" vertical="center" wrapText="1"/>
    </xf>
    <xf numFmtId="0" fontId="81" fillId="0" borderId="6" xfId="1" applyFont="1" applyBorder="1" applyAlignment="1">
      <alignment vertical="center" wrapText="1"/>
    </xf>
    <xf numFmtId="4" fontId="81" fillId="0" borderId="5" xfId="1" applyNumberFormat="1" applyFont="1" applyBorder="1"/>
    <xf numFmtId="0" fontId="72" fillId="0" borderId="5" xfId="0" applyFont="1" applyBorder="1" applyAlignment="1">
      <alignment horizontal="left" vertical="center" wrapText="1"/>
    </xf>
    <xf numFmtId="0" fontId="72" fillId="0" borderId="5" xfId="1" applyBorder="1" applyAlignment="1">
      <alignment horizontal="center" vertical="center" wrapText="1"/>
    </xf>
    <xf numFmtId="0" fontId="79" fillId="0" borderId="7" xfId="1" applyFont="1" applyBorder="1" applyAlignment="1">
      <alignment horizontal="center" vertical="center"/>
    </xf>
    <xf numFmtId="0" fontId="72" fillId="0" borderId="5" xfId="11" applyFont="1" applyFill="1" applyBorder="1" applyAlignment="1" applyProtection="1">
      <alignment horizontal="left" vertical="center" wrapText="1"/>
      <protection locked="0"/>
    </xf>
    <xf numFmtId="0" fontId="72" fillId="0" borderId="27" xfId="1" applyBorder="1" applyAlignment="1">
      <alignment vertical="center" wrapText="1"/>
    </xf>
    <xf numFmtId="0" fontId="72" fillId="0" borderId="2" xfId="2" applyBorder="1" applyAlignment="1">
      <alignment horizontal="left" vertical="center" wrapText="1"/>
    </xf>
    <xf numFmtId="0" fontId="72" fillId="0" borderId="5" xfId="2" applyBorder="1" applyAlignment="1" applyProtection="1">
      <alignment horizontal="left" vertical="center" wrapText="1"/>
      <protection locked="0"/>
    </xf>
    <xf numFmtId="4" fontId="115" fillId="3" borderId="5" xfId="1" applyNumberFormat="1" applyFont="1" applyFill="1" applyBorder="1" applyAlignment="1">
      <alignment horizontal="center" vertical="center" wrapText="1"/>
    </xf>
    <xf numFmtId="0" fontId="106" fillId="0" borderId="0" xfId="106"/>
    <xf numFmtId="0" fontId="79" fillId="58" borderId="6" xfId="1" applyFont="1" applyFill="1" applyBorder="1" applyAlignment="1">
      <alignment horizontal="center" vertical="center"/>
    </xf>
    <xf numFmtId="0" fontId="72" fillId="58" borderId="5" xfId="1" applyFill="1" applyBorder="1" applyAlignment="1">
      <alignment vertical="center" wrapText="1"/>
    </xf>
    <xf numFmtId="0" fontId="72" fillId="58" borderId="4" xfId="2" applyFill="1" applyBorder="1" applyAlignment="1">
      <alignment horizontal="center" vertical="center" wrapText="1"/>
    </xf>
    <xf numFmtId="0" fontId="79" fillId="58" borderId="5" xfId="1" applyFont="1" applyFill="1" applyBorder="1" applyAlignment="1">
      <alignment horizontal="center" vertical="center"/>
    </xf>
    <xf numFmtId="0" fontId="115" fillId="58" borderId="1" xfId="1" applyFont="1" applyFill="1" applyBorder="1" applyAlignment="1">
      <alignment horizontal="center" vertical="center"/>
    </xf>
    <xf numFmtId="4" fontId="79" fillId="58" borderId="5" xfId="1" applyNumberFormat="1" applyFont="1" applyFill="1" applyBorder="1"/>
    <xf numFmtId="4" fontId="72" fillId="58" borderId="5" xfId="1" applyNumberFormat="1" applyFill="1" applyBorder="1" applyAlignment="1">
      <alignment horizontal="right"/>
    </xf>
    <xf numFmtId="4" fontId="72" fillId="58" borderId="5" xfId="1" applyNumberFormat="1" applyFill="1" applyBorder="1" applyAlignment="1">
      <alignment horizontal="center"/>
    </xf>
    <xf numFmtId="4" fontId="79" fillId="58" borderId="1" xfId="1" applyNumberFormat="1" applyFont="1" applyFill="1" applyBorder="1" applyAlignment="1">
      <alignment horizontal="right"/>
    </xf>
    <xf numFmtId="4" fontId="79" fillId="58" borderId="5" xfId="1" applyNumberFormat="1" applyFont="1" applyFill="1" applyBorder="1" applyAlignment="1">
      <alignment horizontal="right"/>
    </xf>
    <xf numFmtId="0" fontId="72" fillId="58" borderId="5" xfId="2" applyFill="1" applyBorder="1" applyAlignment="1">
      <alignment horizontal="center" vertical="center" wrapText="1"/>
    </xf>
    <xf numFmtId="0" fontId="72" fillId="58" borderId="2" xfId="11" applyFont="1" applyFill="1" applyBorder="1" applyAlignment="1">
      <alignment horizontal="left" vertical="center" wrapText="1"/>
    </xf>
    <xf numFmtId="0" fontId="79" fillId="58" borderId="1" xfId="1" applyFont="1" applyFill="1" applyBorder="1" applyAlignment="1">
      <alignment horizontal="center" vertical="center"/>
    </xf>
    <xf numFmtId="4" fontId="79" fillId="58" borderId="1" xfId="1" applyNumberFormat="1" applyFont="1" applyFill="1" applyBorder="1"/>
    <xf numFmtId="4" fontId="117" fillId="58" borderId="5" xfId="1" applyNumberFormat="1" applyFont="1" applyFill="1" applyBorder="1" applyAlignment="1">
      <alignment horizontal="center"/>
    </xf>
    <xf numFmtId="4" fontId="116" fillId="58" borderId="5" xfId="1" applyNumberFormat="1" applyFont="1" applyFill="1" applyBorder="1" applyAlignment="1">
      <alignment horizontal="center"/>
    </xf>
    <xf numFmtId="0" fontId="81" fillId="58" borderId="5" xfId="1" applyFont="1" applyFill="1" applyBorder="1" applyAlignment="1">
      <alignment horizontal="center" vertical="center" wrapText="1"/>
    </xf>
    <xf numFmtId="4" fontId="79" fillId="58" borderId="5" xfId="1" applyNumberFormat="1" applyFont="1" applyFill="1" applyBorder="1" applyAlignment="1">
      <alignment horizontal="center"/>
    </xf>
    <xf numFmtId="0" fontId="72" fillId="0" borderId="5" xfId="2" applyBorder="1" applyAlignment="1">
      <alignment vertical="center" wrapText="1"/>
    </xf>
    <xf numFmtId="4" fontId="79" fillId="0" borderId="5" xfId="1" applyNumberFormat="1" applyFont="1" applyBorder="1" applyAlignment="1">
      <alignment horizontal="center"/>
    </xf>
    <xf numFmtId="0" fontId="81" fillId="58" borderId="6" xfId="1" applyFont="1" applyFill="1" applyBorder="1" applyAlignment="1">
      <alignment vertical="center" wrapText="1"/>
    </xf>
    <xf numFmtId="0" fontId="115" fillId="58" borderId="5" xfId="1" applyFont="1" applyFill="1" applyBorder="1" applyAlignment="1">
      <alignment horizontal="center" vertical="center" wrapText="1"/>
    </xf>
    <xf numFmtId="4" fontId="115" fillId="58" borderId="5" xfId="1" applyNumberFormat="1" applyFont="1" applyFill="1" applyBorder="1"/>
    <xf numFmtId="4" fontId="115" fillId="58" borderId="5" xfId="1" applyNumberFormat="1" applyFont="1" applyFill="1" applyBorder="1" applyAlignment="1">
      <alignment horizontal="center"/>
    </xf>
    <xf numFmtId="4" fontId="115" fillId="58" borderId="5" xfId="1" applyNumberFormat="1" applyFont="1" applyFill="1" applyBorder="1" applyAlignment="1">
      <alignment horizontal="right"/>
    </xf>
    <xf numFmtId="4" fontId="81" fillId="58" borderId="5" xfId="1" applyNumberFormat="1" applyFont="1" applyFill="1" applyBorder="1" applyAlignment="1">
      <alignment horizontal="center"/>
    </xf>
    <xf numFmtId="0" fontId="72" fillId="58" borderId="0" xfId="11" applyFont="1" applyFill="1" applyBorder="1" applyAlignment="1">
      <alignment horizontal="left" vertical="center" wrapText="1"/>
    </xf>
    <xf numFmtId="0" fontId="72" fillId="58" borderId="5" xfId="2" applyFill="1" applyBorder="1" applyAlignment="1">
      <alignment vertical="center" wrapText="1"/>
    </xf>
    <xf numFmtId="0" fontId="72" fillId="58" borderId="5" xfId="1" applyFill="1" applyBorder="1" applyAlignment="1">
      <alignment horizontal="left" vertical="center" wrapText="1"/>
    </xf>
    <xf numFmtId="0" fontId="72" fillId="58" borderId="5" xfId="1" applyFill="1" applyBorder="1" applyAlignment="1">
      <alignment horizontal="center" vertical="center" wrapText="1"/>
    </xf>
    <xf numFmtId="164" fontId="72" fillId="58" borderId="5" xfId="1" applyNumberFormat="1" applyFill="1" applyBorder="1" applyAlignment="1">
      <alignment horizontal="center"/>
    </xf>
    <xf numFmtId="165" fontId="79" fillId="58" borderId="5" xfId="1" applyNumberFormat="1" applyFont="1" applyFill="1" applyBorder="1" applyAlignment="1">
      <alignment horizontal="center"/>
    </xf>
    <xf numFmtId="0" fontId="72" fillId="0" borderId="6" xfId="1" applyBorder="1" applyAlignment="1">
      <alignment horizontal="center" vertical="center"/>
    </xf>
    <xf numFmtId="0" fontId="72" fillId="0" borderId="5" xfId="1" applyBorder="1" applyAlignment="1">
      <alignment horizontal="left" vertical="center" wrapText="1"/>
    </xf>
    <xf numFmtId="165" fontId="72" fillId="0" borderId="5" xfId="1" applyNumberFormat="1" applyBorder="1" applyAlignment="1">
      <alignment horizontal="center"/>
    </xf>
    <xf numFmtId="0" fontId="72" fillId="0" borderId="5" xfId="2" applyBorder="1" applyAlignment="1">
      <alignment horizontal="left" vertical="center" wrapText="1"/>
    </xf>
    <xf numFmtId="4" fontId="72" fillId="0" borderId="5" xfId="0" applyNumberFormat="1" applyFont="1" applyBorder="1" applyAlignment="1">
      <alignment horizontal="right"/>
    </xf>
    <xf numFmtId="4" fontId="72" fillId="0" borderId="5" xfId="0" applyNumberFormat="1" applyFont="1" applyBorder="1" applyAlignment="1">
      <alignment horizontal="center"/>
    </xf>
    <xf numFmtId="0" fontId="72" fillId="58" borderId="4" xfId="1" applyFill="1" applyBorder="1" applyAlignment="1">
      <alignment horizontal="center" vertical="center" wrapText="1"/>
    </xf>
    <xf numFmtId="0" fontId="72" fillId="58" borderId="5" xfId="180" applyFont="1" applyFill="1" applyBorder="1" applyAlignment="1">
      <alignment vertical="center" wrapText="1"/>
    </xf>
    <xf numFmtId="0" fontId="81" fillId="58" borderId="4" xfId="2" applyFont="1" applyFill="1" applyBorder="1" applyAlignment="1">
      <alignment horizontal="center" vertical="center" wrapText="1"/>
    </xf>
    <xf numFmtId="4" fontId="115" fillId="58" borderId="1" xfId="1" applyNumberFormat="1" applyFont="1" applyFill="1" applyBorder="1"/>
    <xf numFmtId="4" fontId="81" fillId="58" borderId="1" xfId="1" applyNumberFormat="1" applyFont="1" applyFill="1" applyBorder="1" applyAlignment="1">
      <alignment horizontal="right"/>
    </xf>
    <xf numFmtId="4" fontId="81" fillId="58" borderId="1" xfId="1" applyNumberFormat="1" applyFont="1" applyFill="1" applyBorder="1" applyAlignment="1">
      <alignment horizontal="center"/>
    </xf>
    <xf numFmtId="4" fontId="115" fillId="58" borderId="1" xfId="1" applyNumberFormat="1" applyFont="1" applyFill="1" applyBorder="1" applyAlignment="1">
      <alignment horizontal="center"/>
    </xf>
    <xf numFmtId="0" fontId="72" fillId="0" borderId="26" xfId="11" applyFont="1" applyFill="1" applyBorder="1" applyAlignment="1" applyProtection="1">
      <alignment horizontal="left" vertical="center" wrapText="1"/>
      <protection locked="0"/>
    </xf>
    <xf numFmtId="0" fontId="81" fillId="58" borderId="26" xfId="181" applyFont="1" applyFill="1" applyBorder="1" applyAlignment="1">
      <alignment horizontal="left" vertical="center" wrapText="1"/>
    </xf>
    <xf numFmtId="0" fontId="115" fillId="3" borderId="6" xfId="1" applyFont="1" applyFill="1" applyBorder="1" applyAlignment="1">
      <alignment horizontal="left" vertical="center" wrapText="1"/>
    </xf>
    <xf numFmtId="0" fontId="115" fillId="3" borderId="7" xfId="1" applyFont="1" applyFill="1" applyBorder="1" applyAlignment="1">
      <alignment horizontal="left" vertical="center" wrapText="1"/>
    </xf>
    <xf numFmtId="0" fontId="115" fillId="3" borderId="4" xfId="1" applyFont="1" applyFill="1" applyBorder="1" applyAlignment="1">
      <alignment horizontal="left" vertical="center" wrapText="1"/>
    </xf>
    <xf numFmtId="0" fontId="79" fillId="3" borderId="5" xfId="1" applyFont="1" applyFill="1" applyBorder="1" applyAlignment="1">
      <alignment horizontal="left" vertical="center" wrapText="1"/>
    </xf>
    <xf numFmtId="0" fontId="115" fillId="0" borderId="5" xfId="1" applyFont="1" applyBorder="1" applyAlignment="1">
      <alignment horizontal="left" vertical="center" wrapText="1"/>
    </xf>
    <xf numFmtId="0" fontId="77" fillId="0" borderId="0" xfId="1" applyFont="1" applyAlignment="1">
      <alignment horizontal="center" vertical="center"/>
    </xf>
    <xf numFmtId="0" fontId="79" fillId="2" borderId="5" xfId="1" applyFont="1" applyFill="1" applyBorder="1" applyAlignment="1">
      <alignment horizontal="center" vertical="center" wrapText="1"/>
    </xf>
    <xf numFmtId="0" fontId="79" fillId="2" borderId="7" xfId="1" applyFont="1" applyFill="1" applyBorder="1" applyAlignment="1">
      <alignment horizontal="center" vertical="center"/>
    </xf>
    <xf numFmtId="0" fontId="79" fillId="2" borderId="4" xfId="1" applyFont="1" applyFill="1" applyBorder="1" applyAlignment="1">
      <alignment horizontal="center" vertical="center"/>
    </xf>
  </cellXfs>
  <cellStyles count="182">
    <cellStyle name="20% - akcent 1 2" xfId="42" xr:uid="{00000000-0005-0000-0000-000000000000}"/>
    <cellStyle name="20% - akcent 1 3" xfId="43" xr:uid="{00000000-0005-0000-0000-000001000000}"/>
    <cellStyle name="20% - akcent 2 2" xfId="44" xr:uid="{00000000-0005-0000-0000-000002000000}"/>
    <cellStyle name="20% - akcent 2 3" xfId="45" xr:uid="{00000000-0005-0000-0000-000003000000}"/>
    <cellStyle name="20% - akcent 3 2" xfId="46" xr:uid="{00000000-0005-0000-0000-000004000000}"/>
    <cellStyle name="20% - akcent 3 3" xfId="47" xr:uid="{00000000-0005-0000-0000-000005000000}"/>
    <cellStyle name="20% - akcent 4 2" xfId="48" xr:uid="{00000000-0005-0000-0000-000006000000}"/>
    <cellStyle name="20% - akcent 4 3" xfId="49" xr:uid="{00000000-0005-0000-0000-000007000000}"/>
    <cellStyle name="20% - akcent 5 2" xfId="50" xr:uid="{00000000-0005-0000-0000-000008000000}"/>
    <cellStyle name="20% - akcent 5 3" xfId="51" xr:uid="{00000000-0005-0000-0000-000009000000}"/>
    <cellStyle name="20% - akcent 6 2" xfId="52" xr:uid="{00000000-0005-0000-0000-00000A000000}"/>
    <cellStyle name="20% - akcent 6 3" xfId="53" xr:uid="{00000000-0005-0000-0000-00000B000000}"/>
    <cellStyle name="40% - akcent 1 2" xfId="54" xr:uid="{00000000-0005-0000-0000-00000C000000}"/>
    <cellStyle name="40% - akcent 1 3" xfId="55" xr:uid="{00000000-0005-0000-0000-00000D000000}"/>
    <cellStyle name="40% - akcent 2 2" xfId="56" xr:uid="{00000000-0005-0000-0000-00000E000000}"/>
    <cellStyle name="40% - akcent 2 3" xfId="57" xr:uid="{00000000-0005-0000-0000-00000F000000}"/>
    <cellStyle name="40% - akcent 3 2" xfId="58" xr:uid="{00000000-0005-0000-0000-000010000000}"/>
    <cellStyle name="40% - akcent 3 3" xfId="59" xr:uid="{00000000-0005-0000-0000-000011000000}"/>
    <cellStyle name="40% - akcent 4 2" xfId="60" xr:uid="{00000000-0005-0000-0000-000012000000}"/>
    <cellStyle name="40% - akcent 4 3" xfId="61" xr:uid="{00000000-0005-0000-0000-000013000000}"/>
    <cellStyle name="40% - akcent 5 2" xfId="62" xr:uid="{00000000-0005-0000-0000-000014000000}"/>
    <cellStyle name="40% - akcent 5 3" xfId="63" xr:uid="{00000000-0005-0000-0000-000015000000}"/>
    <cellStyle name="40% - akcent 6 2" xfId="64" xr:uid="{00000000-0005-0000-0000-000016000000}"/>
    <cellStyle name="40% - akcent 6 3" xfId="65" xr:uid="{00000000-0005-0000-0000-000017000000}"/>
    <cellStyle name="60% - akcent 1 2" xfId="66" xr:uid="{00000000-0005-0000-0000-000018000000}"/>
    <cellStyle name="60% - akcent 1 3" xfId="67" xr:uid="{00000000-0005-0000-0000-000019000000}"/>
    <cellStyle name="60% - akcent 2 2" xfId="68" xr:uid="{00000000-0005-0000-0000-00001A000000}"/>
    <cellStyle name="60% - akcent 2 3" xfId="69" xr:uid="{00000000-0005-0000-0000-00001B000000}"/>
    <cellStyle name="60% - akcent 3 2" xfId="70" xr:uid="{00000000-0005-0000-0000-00001C000000}"/>
    <cellStyle name="60% - akcent 3 3" xfId="71" xr:uid="{00000000-0005-0000-0000-00001D000000}"/>
    <cellStyle name="60% - akcent 4 2" xfId="72" xr:uid="{00000000-0005-0000-0000-00001E000000}"/>
    <cellStyle name="60% - akcent 4 3" xfId="73" xr:uid="{00000000-0005-0000-0000-00001F000000}"/>
    <cellStyle name="60% - akcent 5 2" xfId="74" xr:uid="{00000000-0005-0000-0000-000020000000}"/>
    <cellStyle name="60% - akcent 5 3" xfId="75" xr:uid="{00000000-0005-0000-0000-000021000000}"/>
    <cellStyle name="60% - akcent 6 2" xfId="76" xr:uid="{00000000-0005-0000-0000-000022000000}"/>
    <cellStyle name="60% - akcent 6 3" xfId="77" xr:uid="{00000000-0005-0000-0000-000023000000}"/>
    <cellStyle name="Akcent 1 2" xfId="78" xr:uid="{00000000-0005-0000-0000-000024000000}"/>
    <cellStyle name="Akcent 1 3" xfId="79" xr:uid="{00000000-0005-0000-0000-000025000000}"/>
    <cellStyle name="Akcent 2 2" xfId="80" xr:uid="{00000000-0005-0000-0000-000026000000}"/>
    <cellStyle name="Akcent 2 3" xfId="81" xr:uid="{00000000-0005-0000-0000-000027000000}"/>
    <cellStyle name="Akcent 3 2" xfId="82" xr:uid="{00000000-0005-0000-0000-000028000000}"/>
    <cellStyle name="Akcent 3 3" xfId="83" xr:uid="{00000000-0005-0000-0000-000029000000}"/>
    <cellStyle name="Akcent 4 2" xfId="84" xr:uid="{00000000-0005-0000-0000-00002A000000}"/>
    <cellStyle name="Akcent 4 3" xfId="85" xr:uid="{00000000-0005-0000-0000-00002B000000}"/>
    <cellStyle name="Akcent 5 2" xfId="86" xr:uid="{00000000-0005-0000-0000-00002C000000}"/>
    <cellStyle name="Akcent 5 3" xfId="87" xr:uid="{00000000-0005-0000-0000-00002D000000}"/>
    <cellStyle name="Akcent 6 2" xfId="88" xr:uid="{00000000-0005-0000-0000-00002E000000}"/>
    <cellStyle name="Akcent 6 3" xfId="89" xr:uid="{00000000-0005-0000-0000-00002F000000}"/>
    <cellStyle name="Dane wejściowe 2" xfId="90" xr:uid="{00000000-0005-0000-0000-000030000000}"/>
    <cellStyle name="Dane wejściowe 3" xfId="91" xr:uid="{00000000-0005-0000-0000-000031000000}"/>
    <cellStyle name="Dane wyjściowe 2" xfId="92" xr:uid="{00000000-0005-0000-0000-000032000000}"/>
    <cellStyle name="Dane wyjściowe 3" xfId="93" xr:uid="{00000000-0005-0000-0000-000033000000}"/>
    <cellStyle name="Dobre 2" xfId="94" xr:uid="{00000000-0005-0000-0000-000034000000}"/>
    <cellStyle name="Dobre 3" xfId="95" xr:uid="{00000000-0005-0000-0000-000035000000}"/>
    <cellStyle name="Komórka połączona 2" xfId="96" xr:uid="{00000000-0005-0000-0000-000036000000}"/>
    <cellStyle name="Komórka połączona 3" xfId="97" xr:uid="{00000000-0005-0000-0000-000037000000}"/>
    <cellStyle name="Komórka zaznaczona 2" xfId="98" xr:uid="{00000000-0005-0000-0000-000038000000}"/>
    <cellStyle name="Komórka zaznaczona 3" xfId="99" xr:uid="{00000000-0005-0000-0000-000039000000}"/>
    <cellStyle name="Nagłówek 1 2" xfId="100" xr:uid="{00000000-0005-0000-0000-00003A000000}"/>
    <cellStyle name="Nagłówek 1 3" xfId="101" xr:uid="{00000000-0005-0000-0000-00003B000000}"/>
    <cellStyle name="Nagłówek 2 2" xfId="102" xr:uid="{00000000-0005-0000-0000-00003C000000}"/>
    <cellStyle name="Nagłówek 2 3" xfId="103" xr:uid="{00000000-0005-0000-0000-00003D000000}"/>
    <cellStyle name="Nagłówek 3 2" xfId="104" xr:uid="{00000000-0005-0000-0000-00003E000000}"/>
    <cellStyle name="Nagłówek 3 3" xfId="105" xr:uid="{00000000-0005-0000-0000-00003F000000}"/>
    <cellStyle name="Nagłówek 4 2" xfId="106" xr:uid="{00000000-0005-0000-0000-000040000000}"/>
    <cellStyle name="Nagłówek 4 3" xfId="107" xr:uid="{00000000-0005-0000-0000-000041000000}"/>
    <cellStyle name="Neutralne 2" xfId="108" xr:uid="{00000000-0005-0000-0000-000042000000}"/>
    <cellStyle name="Neutralne 3" xfId="109" xr:uid="{00000000-0005-0000-0000-000043000000}"/>
    <cellStyle name="Normalny" xfId="0" builtinId="0"/>
    <cellStyle name="Normalny 2" xfId="1" xr:uid="{00000000-0005-0000-0000-000045000000}"/>
    <cellStyle name="Normalny 2 2" xfId="23" xr:uid="{00000000-0005-0000-0000-000046000000}"/>
    <cellStyle name="Normalny 2 2 2" xfId="2" xr:uid="{00000000-0005-0000-0000-000047000000}"/>
    <cellStyle name="Normalny 2 2 3" xfId="110" xr:uid="{00000000-0005-0000-0000-000048000000}"/>
    <cellStyle name="Normalny 2 2 3 2 2 2" xfId="180" xr:uid="{ED4F24CA-4BAB-4282-85CD-9238BC00985D}"/>
    <cellStyle name="Normalny 2 2 3 2 2 2 2 2 2" xfId="181" xr:uid="{14271B1F-D528-45A8-8656-5C6E4E31F79C}"/>
    <cellStyle name="Normalny 2 3" xfId="111" xr:uid="{00000000-0005-0000-0000-000049000000}"/>
    <cellStyle name="Normalny 2 4" xfId="11" xr:uid="{00000000-0005-0000-0000-00004A000000}"/>
    <cellStyle name="Normalny 2 4 2" xfId="112" xr:uid="{00000000-0005-0000-0000-00004B000000}"/>
    <cellStyle name="Normalny 2 4 3" xfId="167" xr:uid="{00000000-0005-0000-0000-00004C000000}"/>
    <cellStyle name="Normalny 2 5" xfId="113" xr:uid="{00000000-0005-0000-0000-00004D000000}"/>
    <cellStyle name="Normalny 2 6" xfId="114" xr:uid="{00000000-0005-0000-0000-00004E000000}"/>
    <cellStyle name="Normalny 2 7" xfId="115" xr:uid="{00000000-0005-0000-0000-00004F000000}"/>
    <cellStyle name="Normalny 3" xfId="3" xr:uid="{00000000-0005-0000-0000-000050000000}"/>
    <cellStyle name="Normalny 3 2" xfId="116" xr:uid="{00000000-0005-0000-0000-000051000000}"/>
    <cellStyle name="Normalny 4" xfId="117" xr:uid="{00000000-0005-0000-0000-000052000000}"/>
    <cellStyle name="Normalny 5" xfId="118" xr:uid="{00000000-0005-0000-0000-000053000000}"/>
    <cellStyle name="Normalny 6" xfId="119" xr:uid="{00000000-0005-0000-0000-000054000000}"/>
    <cellStyle name="Normalny 6 2" xfId="4" xr:uid="{00000000-0005-0000-0000-000055000000}"/>
    <cellStyle name="Normalny 7" xfId="120" xr:uid="{00000000-0005-0000-0000-000056000000}"/>
    <cellStyle name="Normalny 7 2" xfId="121" xr:uid="{00000000-0005-0000-0000-000057000000}"/>
    <cellStyle name="Normalny 8" xfId="7" xr:uid="{00000000-0005-0000-0000-000058000000}"/>
    <cellStyle name="Normalny 8 10" xfId="17" xr:uid="{00000000-0005-0000-0000-000059000000}"/>
    <cellStyle name="Normalny 8 11" xfId="18" xr:uid="{00000000-0005-0000-0000-00005A000000}"/>
    <cellStyle name="Normalny 8 12" xfId="19" xr:uid="{00000000-0005-0000-0000-00005B000000}"/>
    <cellStyle name="Normalny 8 13" xfId="20" xr:uid="{00000000-0005-0000-0000-00005C000000}"/>
    <cellStyle name="Normalny 8 14" xfId="21" xr:uid="{00000000-0005-0000-0000-00005D000000}"/>
    <cellStyle name="Normalny 8 15" xfId="22" xr:uid="{00000000-0005-0000-0000-00005E000000}"/>
    <cellStyle name="Normalny 8 16" xfId="24" xr:uid="{00000000-0005-0000-0000-00005F000000}"/>
    <cellStyle name="Normalny 8 17" xfId="25" xr:uid="{00000000-0005-0000-0000-000060000000}"/>
    <cellStyle name="Normalny 8 18" xfId="26" xr:uid="{00000000-0005-0000-0000-000061000000}"/>
    <cellStyle name="Normalny 8 19" xfId="27" xr:uid="{00000000-0005-0000-0000-000062000000}"/>
    <cellStyle name="Normalny 8 2" xfId="8" xr:uid="{00000000-0005-0000-0000-000063000000}"/>
    <cellStyle name="Normalny 8 20" xfId="28" xr:uid="{00000000-0005-0000-0000-000064000000}"/>
    <cellStyle name="Normalny 8 21" xfId="29" xr:uid="{00000000-0005-0000-0000-000065000000}"/>
    <cellStyle name="Normalny 8 22" xfId="30" xr:uid="{00000000-0005-0000-0000-000066000000}"/>
    <cellStyle name="Normalny 8 23" xfId="31" xr:uid="{00000000-0005-0000-0000-000067000000}"/>
    <cellStyle name="Normalny 8 24" xfId="32" xr:uid="{00000000-0005-0000-0000-000068000000}"/>
    <cellStyle name="Normalny 8 25" xfId="33" xr:uid="{00000000-0005-0000-0000-000069000000}"/>
    <cellStyle name="Normalny 8 26" xfId="34" xr:uid="{00000000-0005-0000-0000-00006A000000}"/>
    <cellStyle name="Normalny 8 27" xfId="35" xr:uid="{00000000-0005-0000-0000-00006B000000}"/>
    <cellStyle name="Normalny 8 28" xfId="36" xr:uid="{00000000-0005-0000-0000-00006C000000}"/>
    <cellStyle name="Normalny 8 29" xfId="37" xr:uid="{00000000-0005-0000-0000-00006D000000}"/>
    <cellStyle name="Normalny 8 3" xfId="9" xr:uid="{00000000-0005-0000-0000-00006E000000}"/>
    <cellStyle name="Normalny 8 30" xfId="38" xr:uid="{00000000-0005-0000-0000-00006F000000}"/>
    <cellStyle name="Normalny 8 31" xfId="39" xr:uid="{00000000-0005-0000-0000-000070000000}"/>
    <cellStyle name="Normalny 8 32" xfId="40" xr:uid="{00000000-0005-0000-0000-000071000000}"/>
    <cellStyle name="Normalny 8 33" xfId="41" xr:uid="{00000000-0005-0000-0000-000072000000}"/>
    <cellStyle name="Normalny 8 34" xfId="122" xr:uid="{00000000-0005-0000-0000-000073000000}"/>
    <cellStyle name="Normalny 8 35" xfId="144" xr:uid="{00000000-0005-0000-0000-000074000000}"/>
    <cellStyle name="Normalny 8 36" xfId="145" xr:uid="{00000000-0005-0000-0000-000075000000}"/>
    <cellStyle name="Normalny 8 37" xfId="146" xr:uid="{00000000-0005-0000-0000-000076000000}"/>
    <cellStyle name="Normalny 8 38" xfId="147" xr:uid="{00000000-0005-0000-0000-000077000000}"/>
    <cellStyle name="Normalny 8 39" xfId="148" xr:uid="{00000000-0005-0000-0000-000078000000}"/>
    <cellStyle name="Normalny 8 4" xfId="10" xr:uid="{00000000-0005-0000-0000-000079000000}"/>
    <cellStyle name="Normalny 8 40" xfId="149" xr:uid="{00000000-0005-0000-0000-00007A000000}"/>
    <cellStyle name="Normalny 8 41" xfId="150" xr:uid="{00000000-0005-0000-0000-00007B000000}"/>
    <cellStyle name="Normalny 8 42" xfId="151" xr:uid="{00000000-0005-0000-0000-00007C000000}"/>
    <cellStyle name="Normalny 8 43" xfId="152" xr:uid="{00000000-0005-0000-0000-00007D000000}"/>
    <cellStyle name="Normalny 8 44" xfId="153" xr:uid="{00000000-0005-0000-0000-00007E000000}"/>
    <cellStyle name="Normalny 8 45" xfId="154" xr:uid="{00000000-0005-0000-0000-00007F000000}"/>
    <cellStyle name="Normalny 8 46" xfId="155" xr:uid="{00000000-0005-0000-0000-000080000000}"/>
    <cellStyle name="Normalny 8 47" xfId="156" xr:uid="{00000000-0005-0000-0000-000081000000}"/>
    <cellStyle name="Normalny 8 48" xfId="157" xr:uid="{00000000-0005-0000-0000-000082000000}"/>
    <cellStyle name="Normalny 8 49" xfId="158" xr:uid="{00000000-0005-0000-0000-000083000000}"/>
    <cellStyle name="Normalny 8 5" xfId="12" xr:uid="{00000000-0005-0000-0000-000084000000}"/>
    <cellStyle name="Normalny 8 50" xfId="159" xr:uid="{00000000-0005-0000-0000-000085000000}"/>
    <cellStyle name="Normalny 8 51" xfId="160" xr:uid="{00000000-0005-0000-0000-000086000000}"/>
    <cellStyle name="Normalny 8 52" xfId="161" xr:uid="{00000000-0005-0000-0000-000087000000}"/>
    <cellStyle name="Normalny 8 53" xfId="162" xr:uid="{00000000-0005-0000-0000-000088000000}"/>
    <cellStyle name="Normalny 8 54" xfId="163" xr:uid="{00000000-0005-0000-0000-000089000000}"/>
    <cellStyle name="Normalny 8 55" xfId="164" xr:uid="{00000000-0005-0000-0000-00008A000000}"/>
    <cellStyle name="Normalny 8 56" xfId="165" xr:uid="{00000000-0005-0000-0000-00008B000000}"/>
    <cellStyle name="Normalny 8 57" xfId="166" xr:uid="{00000000-0005-0000-0000-00008C000000}"/>
    <cellStyle name="Normalny 8 58" xfId="168" xr:uid="{00000000-0005-0000-0000-00008D000000}"/>
    <cellStyle name="Normalny 8 59" xfId="169" xr:uid="{00000000-0005-0000-0000-00008E000000}"/>
    <cellStyle name="Normalny 8 6" xfId="13" xr:uid="{00000000-0005-0000-0000-00008F000000}"/>
    <cellStyle name="Normalny 8 60" xfId="170" xr:uid="{00000000-0005-0000-0000-000090000000}"/>
    <cellStyle name="Normalny 8 61" xfId="171" xr:uid="{00000000-0005-0000-0000-000091000000}"/>
    <cellStyle name="Normalny 8 62" xfId="172" xr:uid="{00000000-0005-0000-0000-000092000000}"/>
    <cellStyle name="Normalny 8 63" xfId="173" xr:uid="{00000000-0005-0000-0000-000093000000}"/>
    <cellStyle name="Normalny 8 64" xfId="174" xr:uid="{00000000-0005-0000-0000-000094000000}"/>
    <cellStyle name="Normalny 8 65" xfId="175" xr:uid="{00000000-0005-0000-0000-000095000000}"/>
    <cellStyle name="Normalny 8 66" xfId="176" xr:uid="{00000000-0005-0000-0000-000096000000}"/>
    <cellStyle name="Normalny 8 67" xfId="177" xr:uid="{00000000-0005-0000-0000-000097000000}"/>
    <cellStyle name="Normalny 8 68" xfId="178" xr:uid="{00000000-0005-0000-0000-000098000000}"/>
    <cellStyle name="Normalny 8 69" xfId="179" xr:uid="{00000000-0005-0000-0000-000099000000}"/>
    <cellStyle name="Normalny 8 7" xfId="14" xr:uid="{00000000-0005-0000-0000-00009A000000}"/>
    <cellStyle name="Normalny 8 8" xfId="15" xr:uid="{00000000-0005-0000-0000-00009B000000}"/>
    <cellStyle name="Normalny 8 9" xfId="16" xr:uid="{00000000-0005-0000-0000-00009C000000}"/>
    <cellStyle name="Normalny 9" xfId="5" xr:uid="{00000000-0005-0000-0000-00009D000000}"/>
    <cellStyle name="Obliczenia 2" xfId="123" xr:uid="{00000000-0005-0000-0000-00009E000000}"/>
    <cellStyle name="Obliczenia 3" xfId="124" xr:uid="{00000000-0005-0000-0000-00009F000000}"/>
    <cellStyle name="Procentowy 2" xfId="125" xr:uid="{00000000-0005-0000-0000-0000A0000000}"/>
    <cellStyle name="Procentowy 2 2" xfId="6" xr:uid="{00000000-0005-0000-0000-0000A1000000}"/>
    <cellStyle name="Procentowy 2 3" xfId="126" xr:uid="{00000000-0005-0000-0000-0000A2000000}"/>
    <cellStyle name="Procentowy 3" xfId="127" xr:uid="{00000000-0005-0000-0000-0000A3000000}"/>
    <cellStyle name="Procentowy 3 2" xfId="128" xr:uid="{00000000-0005-0000-0000-0000A4000000}"/>
    <cellStyle name="Procentowy 4" xfId="129" xr:uid="{00000000-0005-0000-0000-0000A5000000}"/>
    <cellStyle name="Procentowy 5" xfId="130" xr:uid="{00000000-0005-0000-0000-0000A6000000}"/>
    <cellStyle name="Procentowy 6" xfId="131" xr:uid="{00000000-0005-0000-0000-0000A7000000}"/>
    <cellStyle name="Suma 2" xfId="132" xr:uid="{00000000-0005-0000-0000-0000A8000000}"/>
    <cellStyle name="Suma 3" xfId="133" xr:uid="{00000000-0005-0000-0000-0000A9000000}"/>
    <cellStyle name="Tekst objaśnienia 2" xfId="134" xr:uid="{00000000-0005-0000-0000-0000AA000000}"/>
    <cellStyle name="Tekst objaśnienia 3" xfId="135" xr:uid="{00000000-0005-0000-0000-0000AB000000}"/>
    <cellStyle name="Tekst ostrzeżenia 2" xfId="136" xr:uid="{00000000-0005-0000-0000-0000AC000000}"/>
    <cellStyle name="Tekst ostrzeżenia 3" xfId="137" xr:uid="{00000000-0005-0000-0000-0000AD000000}"/>
    <cellStyle name="Tytuł 2" xfId="139" xr:uid="{00000000-0005-0000-0000-0000AE000000}"/>
    <cellStyle name="Tytuł 3" xfId="138" xr:uid="{00000000-0005-0000-0000-0000AF000000}"/>
    <cellStyle name="Uwaga 2" xfId="140" xr:uid="{00000000-0005-0000-0000-0000B0000000}"/>
    <cellStyle name="Uwaga 3" xfId="141" xr:uid="{00000000-0005-0000-0000-0000B1000000}"/>
    <cellStyle name="Złe 2" xfId="142" xr:uid="{00000000-0005-0000-0000-0000B2000000}"/>
    <cellStyle name="Złe 3" xfId="143" xr:uid="{00000000-0005-0000-0000-0000B3000000}"/>
  </cellStyles>
  <dxfs count="0"/>
  <tableStyles count="0" defaultTableStyle="TableStyleMedium2" defaultPivotStyle="PivotStyleMedium9"/>
  <colors>
    <mruColors>
      <color rgb="FFFF0000"/>
      <color rgb="FFFFFF99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os/Desktop/WPF%202025-2038/Rada%20pa&#378;dziernik%202022/WPF/Raport%20%2029-12-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we&#322;%20Grzybowski/Downloads/Raport%20%2029-12-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2adc03ddaa974343b1da40e471b84874_26_08_20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por&#243;wnanie_31_10_20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raport_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cja"/>
      <sheetName val="DaneZrodlowe"/>
      <sheetName val="DaneZrodloweDoWsk"/>
      <sheetName val="Instrukcja"/>
      <sheetName val="WPF_bazowy"/>
      <sheetName val="rysunki"/>
      <sheetName val="WPF_Analiza"/>
      <sheetName val="Symulacja"/>
      <sheetName val="ObliczSrednie"/>
      <sheetName val="Opis zmian"/>
    </sheetNames>
    <sheetDataSet>
      <sheetData sheetId="0"/>
      <sheetData sheetId="1">
        <row r="1">
          <cell r="N1">
            <v>2022</v>
          </cell>
        </row>
        <row r="3">
          <cell r="N3" t="str">
            <v>0BF9</v>
          </cell>
        </row>
        <row r="4">
          <cell r="N4">
            <v>1</v>
          </cell>
        </row>
      </sheetData>
      <sheetData sheetId="2"/>
      <sheetData sheetId="3"/>
      <sheetData sheetId="4"/>
      <sheetData sheetId="5"/>
      <sheetData sheetId="6">
        <row r="1">
          <cell r="Q1">
            <v>2035</v>
          </cell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cja"/>
      <sheetName val="DaneZrodlowe"/>
      <sheetName val="DaneZrodloweDoWsk"/>
      <sheetName val="Instrukcja"/>
      <sheetName val="WPF_bazowy"/>
      <sheetName val="rysunki"/>
      <sheetName val="WPF_Analiza"/>
      <sheetName val="Symulacja"/>
      <sheetName val="ObliczSrednie"/>
      <sheetName val="Opis zmian"/>
    </sheetNames>
    <sheetDataSet>
      <sheetData sheetId="0"/>
      <sheetData sheetId="1">
        <row r="1">
          <cell r="N1">
            <v>2022</v>
          </cell>
        </row>
        <row r="3">
          <cell r="N3" t="str">
            <v>0BF9</v>
          </cell>
        </row>
        <row r="4">
          <cell r="N4">
            <v>1</v>
          </cell>
        </row>
      </sheetData>
      <sheetData sheetId="2"/>
      <sheetData sheetId="3"/>
      <sheetData sheetId="4"/>
      <sheetData sheetId="5"/>
      <sheetData sheetId="6">
        <row r="1">
          <cell r="Q1">
            <v>2035</v>
          </cell>
        </row>
      </sheetData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eZrodlowe"/>
      <sheetName val="DaneZrodloweDoWsk"/>
      <sheetName val="WPF_bazowy"/>
      <sheetName val="WskArt_31zl"/>
      <sheetName val="WPF_Analiza"/>
      <sheetName val="definicja"/>
      <sheetName val="rysunki"/>
      <sheetName val="opis zmian"/>
    </sheetNames>
    <sheetDataSet>
      <sheetData sheetId="0">
        <row r="1">
          <cell r="N1">
            <v>2020</v>
          </cell>
        </row>
        <row r="3">
          <cell r="N3" t="str">
            <v>A7F0</v>
          </cell>
        </row>
      </sheetData>
      <sheetData sheetId="1"/>
      <sheetData sheetId="2"/>
      <sheetData sheetId="3"/>
      <sheetData sheetId="4">
        <row r="1">
          <cell r="M1">
            <v>2033</v>
          </cell>
        </row>
      </sheetData>
      <sheetData sheetId="5">
        <row r="1">
          <cell r="D1" t="str">
            <v>ver 2020-08-14a</v>
          </cell>
        </row>
      </sheetData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cja"/>
      <sheetName val="WPF=Budzet (rok N)"/>
      <sheetName val="WPF a wykonanie (wybr okr)"/>
      <sheetName val="OpisZmian"/>
      <sheetName val="DaneBudzet"/>
      <sheetName val="DaneZrodlowe"/>
    </sheetNames>
    <sheetDataSet>
      <sheetData sheetId="0">
        <row r="4">
          <cell r="B4">
            <v>2019</v>
          </cell>
        </row>
        <row r="5">
          <cell r="B5">
            <v>4</v>
          </cell>
          <cell r="H5" t="b">
            <v>1</v>
          </cell>
        </row>
      </sheetData>
      <sheetData sheetId="1"/>
      <sheetData sheetId="2" refreshError="1"/>
      <sheetData sheetId="3" refreshError="1"/>
      <sheetData sheetId="4" refreshError="1"/>
      <sheetData sheetId="5">
        <row r="1">
          <cell r="O1">
            <v>2019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1_WPF_bazowy"/>
      <sheetName val="WPF_Analiza"/>
      <sheetName val="rysunki"/>
      <sheetName val="opis zmian"/>
      <sheetName val="definicja"/>
      <sheetName val="DaneZrodlowe"/>
      <sheetName val="DaneZrodloweDoWsk"/>
    </sheetNames>
    <sheetDataSet>
      <sheetData sheetId="0"/>
      <sheetData sheetId="1">
        <row r="1">
          <cell r="L1" t="str">
            <v>Ostatni rok analizy:</v>
          </cell>
        </row>
      </sheetData>
      <sheetData sheetId="2" refreshError="1"/>
      <sheetData sheetId="3" refreshError="1"/>
      <sheetData sheetId="4">
        <row r="1">
          <cell r="D1" t="str">
            <v>ver 2019-11-26b</v>
          </cell>
        </row>
      </sheetData>
      <sheetData sheetId="5">
        <row r="1">
          <cell r="N1">
            <v>2020</v>
          </cell>
          <cell r="Q1">
            <v>2033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1"/>
  <sheetViews>
    <sheetView tabSelected="1" showWhiteSpace="0" view="pageLayout" zoomScaleNormal="106" workbookViewId="0">
      <selection activeCell="C57" sqref="C57"/>
    </sheetView>
  </sheetViews>
  <sheetFormatPr defaultRowHeight="12.75"/>
  <cols>
    <col min="1" max="1" width="10.7109375" style="4" customWidth="1"/>
    <col min="2" max="2" width="53" style="26" customWidth="1"/>
    <col min="3" max="3" width="19.42578125" style="34" customWidth="1"/>
    <col min="4" max="5" width="7.42578125" style="25" customWidth="1"/>
    <col min="6" max="6" width="16.5703125" style="2" customWidth="1"/>
    <col min="7" max="7" width="16.28515625" style="38" customWidth="1"/>
    <col min="8" max="11" width="15.7109375" style="38" customWidth="1"/>
    <col min="12" max="12" width="15.85546875" style="46" customWidth="1"/>
    <col min="13" max="13" width="9.140625" style="26"/>
    <col min="14" max="14" width="10.7109375" style="26" bestFit="1" customWidth="1"/>
    <col min="15" max="238" width="9.140625" style="26"/>
    <col min="239" max="239" width="1" style="26" customWidth="1"/>
    <col min="240" max="240" width="39.140625" style="26" customWidth="1"/>
    <col min="241" max="241" width="21.42578125" style="26" customWidth="1"/>
    <col min="242" max="242" width="11.28515625" style="26" customWidth="1"/>
    <col min="243" max="243" width="9.5703125" style="26" customWidth="1"/>
    <col min="244" max="244" width="13.5703125" style="26" customWidth="1"/>
    <col min="245" max="254" width="12.140625" style="26" customWidth="1"/>
    <col min="255" max="264" width="0" style="26" hidden="1" customWidth="1"/>
    <col min="265" max="265" width="14.140625" style="26" customWidth="1"/>
    <col min="266" max="494" width="9.140625" style="26"/>
    <col min="495" max="495" width="1" style="26" customWidth="1"/>
    <col min="496" max="496" width="39.140625" style="26" customWidth="1"/>
    <col min="497" max="497" width="21.42578125" style="26" customWidth="1"/>
    <col min="498" max="498" width="11.28515625" style="26" customWidth="1"/>
    <col min="499" max="499" width="9.5703125" style="26" customWidth="1"/>
    <col min="500" max="500" width="13.5703125" style="26" customWidth="1"/>
    <col min="501" max="510" width="12.140625" style="26" customWidth="1"/>
    <col min="511" max="520" width="0" style="26" hidden="1" customWidth="1"/>
    <col min="521" max="521" width="14.140625" style="26" customWidth="1"/>
    <col min="522" max="750" width="9.140625" style="26"/>
    <col min="751" max="751" width="1" style="26" customWidth="1"/>
    <col min="752" max="752" width="39.140625" style="26" customWidth="1"/>
    <col min="753" max="753" width="21.42578125" style="26" customWidth="1"/>
    <col min="754" max="754" width="11.28515625" style="26" customWidth="1"/>
    <col min="755" max="755" width="9.5703125" style="26" customWidth="1"/>
    <col min="756" max="756" width="13.5703125" style="26" customWidth="1"/>
    <col min="757" max="766" width="12.140625" style="26" customWidth="1"/>
    <col min="767" max="776" width="0" style="26" hidden="1" customWidth="1"/>
    <col min="777" max="777" width="14.140625" style="26" customWidth="1"/>
    <col min="778" max="1006" width="9.140625" style="26"/>
    <col min="1007" max="1007" width="1" style="26" customWidth="1"/>
    <col min="1008" max="1008" width="39.140625" style="26" customWidth="1"/>
    <col min="1009" max="1009" width="21.42578125" style="26" customWidth="1"/>
    <col min="1010" max="1010" width="11.28515625" style="26" customWidth="1"/>
    <col min="1011" max="1011" width="9.5703125" style="26" customWidth="1"/>
    <col min="1012" max="1012" width="13.5703125" style="26" customWidth="1"/>
    <col min="1013" max="1022" width="12.140625" style="26" customWidth="1"/>
    <col min="1023" max="1032" width="0" style="26" hidden="1" customWidth="1"/>
    <col min="1033" max="1033" width="14.140625" style="26" customWidth="1"/>
    <col min="1034" max="1262" width="9.140625" style="26"/>
    <col min="1263" max="1263" width="1" style="26" customWidth="1"/>
    <col min="1264" max="1264" width="39.140625" style="26" customWidth="1"/>
    <col min="1265" max="1265" width="21.42578125" style="26" customWidth="1"/>
    <col min="1266" max="1266" width="11.28515625" style="26" customWidth="1"/>
    <col min="1267" max="1267" width="9.5703125" style="26" customWidth="1"/>
    <col min="1268" max="1268" width="13.5703125" style="26" customWidth="1"/>
    <col min="1269" max="1278" width="12.140625" style="26" customWidth="1"/>
    <col min="1279" max="1288" width="0" style="26" hidden="1" customWidth="1"/>
    <col min="1289" max="1289" width="14.140625" style="26" customWidth="1"/>
    <col min="1290" max="1518" width="9.140625" style="26"/>
    <col min="1519" max="1519" width="1" style="26" customWidth="1"/>
    <col min="1520" max="1520" width="39.140625" style="26" customWidth="1"/>
    <col min="1521" max="1521" width="21.42578125" style="26" customWidth="1"/>
    <col min="1522" max="1522" width="11.28515625" style="26" customWidth="1"/>
    <col min="1523" max="1523" width="9.5703125" style="26" customWidth="1"/>
    <col min="1524" max="1524" width="13.5703125" style="26" customWidth="1"/>
    <col min="1525" max="1534" width="12.140625" style="26" customWidth="1"/>
    <col min="1535" max="1544" width="0" style="26" hidden="1" customWidth="1"/>
    <col min="1545" max="1545" width="14.140625" style="26" customWidth="1"/>
    <col min="1546" max="1774" width="9.140625" style="26"/>
    <col min="1775" max="1775" width="1" style="26" customWidth="1"/>
    <col min="1776" max="1776" width="39.140625" style="26" customWidth="1"/>
    <col min="1777" max="1777" width="21.42578125" style="26" customWidth="1"/>
    <col min="1778" max="1778" width="11.28515625" style="26" customWidth="1"/>
    <col min="1779" max="1779" width="9.5703125" style="26" customWidth="1"/>
    <col min="1780" max="1780" width="13.5703125" style="26" customWidth="1"/>
    <col min="1781" max="1790" width="12.140625" style="26" customWidth="1"/>
    <col min="1791" max="1800" width="0" style="26" hidden="1" customWidth="1"/>
    <col min="1801" max="1801" width="14.140625" style="26" customWidth="1"/>
    <col min="1802" max="2030" width="9.140625" style="26"/>
    <col min="2031" max="2031" width="1" style="26" customWidth="1"/>
    <col min="2032" max="2032" width="39.140625" style="26" customWidth="1"/>
    <col min="2033" max="2033" width="21.42578125" style="26" customWidth="1"/>
    <col min="2034" max="2034" width="11.28515625" style="26" customWidth="1"/>
    <col min="2035" max="2035" width="9.5703125" style="26" customWidth="1"/>
    <col min="2036" max="2036" width="13.5703125" style="26" customWidth="1"/>
    <col min="2037" max="2046" width="12.140625" style="26" customWidth="1"/>
    <col min="2047" max="2056" width="0" style="26" hidden="1" customWidth="1"/>
    <col min="2057" max="2057" width="14.140625" style="26" customWidth="1"/>
    <col min="2058" max="2286" width="9.140625" style="26"/>
    <col min="2287" max="2287" width="1" style="26" customWidth="1"/>
    <col min="2288" max="2288" width="39.140625" style="26" customWidth="1"/>
    <col min="2289" max="2289" width="21.42578125" style="26" customWidth="1"/>
    <col min="2290" max="2290" width="11.28515625" style="26" customWidth="1"/>
    <col min="2291" max="2291" width="9.5703125" style="26" customWidth="1"/>
    <col min="2292" max="2292" width="13.5703125" style="26" customWidth="1"/>
    <col min="2293" max="2302" width="12.140625" style="26" customWidth="1"/>
    <col min="2303" max="2312" width="0" style="26" hidden="1" customWidth="1"/>
    <col min="2313" max="2313" width="14.140625" style="26" customWidth="1"/>
    <col min="2314" max="2542" width="9.140625" style="26"/>
    <col min="2543" max="2543" width="1" style="26" customWidth="1"/>
    <col min="2544" max="2544" width="39.140625" style="26" customWidth="1"/>
    <col min="2545" max="2545" width="21.42578125" style="26" customWidth="1"/>
    <col min="2546" max="2546" width="11.28515625" style="26" customWidth="1"/>
    <col min="2547" max="2547" width="9.5703125" style="26" customWidth="1"/>
    <col min="2548" max="2548" width="13.5703125" style="26" customWidth="1"/>
    <col min="2549" max="2558" width="12.140625" style="26" customWidth="1"/>
    <col min="2559" max="2568" width="0" style="26" hidden="1" customWidth="1"/>
    <col min="2569" max="2569" width="14.140625" style="26" customWidth="1"/>
    <col min="2570" max="2798" width="9.140625" style="26"/>
    <col min="2799" max="2799" width="1" style="26" customWidth="1"/>
    <col min="2800" max="2800" width="39.140625" style="26" customWidth="1"/>
    <col min="2801" max="2801" width="21.42578125" style="26" customWidth="1"/>
    <col min="2802" max="2802" width="11.28515625" style="26" customWidth="1"/>
    <col min="2803" max="2803" width="9.5703125" style="26" customWidth="1"/>
    <col min="2804" max="2804" width="13.5703125" style="26" customWidth="1"/>
    <col min="2805" max="2814" width="12.140625" style="26" customWidth="1"/>
    <col min="2815" max="2824" width="0" style="26" hidden="1" customWidth="1"/>
    <col min="2825" max="2825" width="14.140625" style="26" customWidth="1"/>
    <col min="2826" max="3054" width="9.140625" style="26"/>
    <col min="3055" max="3055" width="1" style="26" customWidth="1"/>
    <col min="3056" max="3056" width="39.140625" style="26" customWidth="1"/>
    <col min="3057" max="3057" width="21.42578125" style="26" customWidth="1"/>
    <col min="3058" max="3058" width="11.28515625" style="26" customWidth="1"/>
    <col min="3059" max="3059" width="9.5703125" style="26" customWidth="1"/>
    <col min="3060" max="3060" width="13.5703125" style="26" customWidth="1"/>
    <col min="3061" max="3070" width="12.140625" style="26" customWidth="1"/>
    <col min="3071" max="3080" width="0" style="26" hidden="1" customWidth="1"/>
    <col min="3081" max="3081" width="14.140625" style="26" customWidth="1"/>
    <col min="3082" max="3310" width="9.140625" style="26"/>
    <col min="3311" max="3311" width="1" style="26" customWidth="1"/>
    <col min="3312" max="3312" width="39.140625" style="26" customWidth="1"/>
    <col min="3313" max="3313" width="21.42578125" style="26" customWidth="1"/>
    <col min="3314" max="3314" width="11.28515625" style="26" customWidth="1"/>
    <col min="3315" max="3315" width="9.5703125" style="26" customWidth="1"/>
    <col min="3316" max="3316" width="13.5703125" style="26" customWidth="1"/>
    <col min="3317" max="3326" width="12.140625" style="26" customWidth="1"/>
    <col min="3327" max="3336" width="0" style="26" hidden="1" customWidth="1"/>
    <col min="3337" max="3337" width="14.140625" style="26" customWidth="1"/>
    <col min="3338" max="3566" width="9.140625" style="26"/>
    <col min="3567" max="3567" width="1" style="26" customWidth="1"/>
    <col min="3568" max="3568" width="39.140625" style="26" customWidth="1"/>
    <col min="3569" max="3569" width="21.42578125" style="26" customWidth="1"/>
    <col min="3570" max="3570" width="11.28515625" style="26" customWidth="1"/>
    <col min="3571" max="3571" width="9.5703125" style="26" customWidth="1"/>
    <col min="3572" max="3572" width="13.5703125" style="26" customWidth="1"/>
    <col min="3573" max="3582" width="12.140625" style="26" customWidth="1"/>
    <col min="3583" max="3592" width="0" style="26" hidden="1" customWidth="1"/>
    <col min="3593" max="3593" width="14.140625" style="26" customWidth="1"/>
    <col min="3594" max="3822" width="9.140625" style="26"/>
    <col min="3823" max="3823" width="1" style="26" customWidth="1"/>
    <col min="3824" max="3824" width="39.140625" style="26" customWidth="1"/>
    <col min="3825" max="3825" width="21.42578125" style="26" customWidth="1"/>
    <col min="3826" max="3826" width="11.28515625" style="26" customWidth="1"/>
    <col min="3827" max="3827" width="9.5703125" style="26" customWidth="1"/>
    <col min="3828" max="3828" width="13.5703125" style="26" customWidth="1"/>
    <col min="3829" max="3838" width="12.140625" style="26" customWidth="1"/>
    <col min="3839" max="3848" width="0" style="26" hidden="1" customWidth="1"/>
    <col min="3849" max="3849" width="14.140625" style="26" customWidth="1"/>
    <col min="3850" max="4078" width="9.140625" style="26"/>
    <col min="4079" max="4079" width="1" style="26" customWidth="1"/>
    <col min="4080" max="4080" width="39.140625" style="26" customWidth="1"/>
    <col min="4081" max="4081" width="21.42578125" style="26" customWidth="1"/>
    <col min="4082" max="4082" width="11.28515625" style="26" customWidth="1"/>
    <col min="4083" max="4083" width="9.5703125" style="26" customWidth="1"/>
    <col min="4084" max="4084" width="13.5703125" style="26" customWidth="1"/>
    <col min="4085" max="4094" width="12.140625" style="26" customWidth="1"/>
    <col min="4095" max="4104" width="0" style="26" hidden="1" customWidth="1"/>
    <col min="4105" max="4105" width="14.140625" style="26" customWidth="1"/>
    <col min="4106" max="4334" width="9.140625" style="26"/>
    <col min="4335" max="4335" width="1" style="26" customWidth="1"/>
    <col min="4336" max="4336" width="39.140625" style="26" customWidth="1"/>
    <col min="4337" max="4337" width="21.42578125" style="26" customWidth="1"/>
    <col min="4338" max="4338" width="11.28515625" style="26" customWidth="1"/>
    <col min="4339" max="4339" width="9.5703125" style="26" customWidth="1"/>
    <col min="4340" max="4340" width="13.5703125" style="26" customWidth="1"/>
    <col min="4341" max="4350" width="12.140625" style="26" customWidth="1"/>
    <col min="4351" max="4360" width="0" style="26" hidden="1" customWidth="1"/>
    <col min="4361" max="4361" width="14.140625" style="26" customWidth="1"/>
    <col min="4362" max="4590" width="9.140625" style="26"/>
    <col min="4591" max="4591" width="1" style="26" customWidth="1"/>
    <col min="4592" max="4592" width="39.140625" style="26" customWidth="1"/>
    <col min="4593" max="4593" width="21.42578125" style="26" customWidth="1"/>
    <col min="4594" max="4594" width="11.28515625" style="26" customWidth="1"/>
    <col min="4595" max="4595" width="9.5703125" style="26" customWidth="1"/>
    <col min="4596" max="4596" width="13.5703125" style="26" customWidth="1"/>
    <col min="4597" max="4606" width="12.140625" style="26" customWidth="1"/>
    <col min="4607" max="4616" width="0" style="26" hidden="1" customWidth="1"/>
    <col min="4617" max="4617" width="14.140625" style="26" customWidth="1"/>
    <col min="4618" max="4846" width="9.140625" style="26"/>
    <col min="4847" max="4847" width="1" style="26" customWidth="1"/>
    <col min="4848" max="4848" width="39.140625" style="26" customWidth="1"/>
    <col min="4849" max="4849" width="21.42578125" style="26" customWidth="1"/>
    <col min="4850" max="4850" width="11.28515625" style="26" customWidth="1"/>
    <col min="4851" max="4851" width="9.5703125" style="26" customWidth="1"/>
    <col min="4852" max="4852" width="13.5703125" style="26" customWidth="1"/>
    <col min="4853" max="4862" width="12.140625" style="26" customWidth="1"/>
    <col min="4863" max="4872" width="0" style="26" hidden="1" customWidth="1"/>
    <col min="4873" max="4873" width="14.140625" style="26" customWidth="1"/>
    <col min="4874" max="5102" width="9.140625" style="26"/>
    <col min="5103" max="5103" width="1" style="26" customWidth="1"/>
    <col min="5104" max="5104" width="39.140625" style="26" customWidth="1"/>
    <col min="5105" max="5105" width="21.42578125" style="26" customWidth="1"/>
    <col min="5106" max="5106" width="11.28515625" style="26" customWidth="1"/>
    <col min="5107" max="5107" width="9.5703125" style="26" customWidth="1"/>
    <col min="5108" max="5108" width="13.5703125" style="26" customWidth="1"/>
    <col min="5109" max="5118" width="12.140625" style="26" customWidth="1"/>
    <col min="5119" max="5128" width="0" style="26" hidden="1" customWidth="1"/>
    <col min="5129" max="5129" width="14.140625" style="26" customWidth="1"/>
    <col min="5130" max="5358" width="9.140625" style="26"/>
    <col min="5359" max="5359" width="1" style="26" customWidth="1"/>
    <col min="5360" max="5360" width="39.140625" style="26" customWidth="1"/>
    <col min="5361" max="5361" width="21.42578125" style="26" customWidth="1"/>
    <col min="5362" max="5362" width="11.28515625" style="26" customWidth="1"/>
    <col min="5363" max="5363" width="9.5703125" style="26" customWidth="1"/>
    <col min="5364" max="5364" width="13.5703125" style="26" customWidth="1"/>
    <col min="5365" max="5374" width="12.140625" style="26" customWidth="1"/>
    <col min="5375" max="5384" width="0" style="26" hidden="1" customWidth="1"/>
    <col min="5385" max="5385" width="14.140625" style="26" customWidth="1"/>
    <col min="5386" max="5614" width="9.140625" style="26"/>
    <col min="5615" max="5615" width="1" style="26" customWidth="1"/>
    <col min="5616" max="5616" width="39.140625" style="26" customWidth="1"/>
    <col min="5617" max="5617" width="21.42578125" style="26" customWidth="1"/>
    <col min="5618" max="5618" width="11.28515625" style="26" customWidth="1"/>
    <col min="5619" max="5619" width="9.5703125" style="26" customWidth="1"/>
    <col min="5620" max="5620" width="13.5703125" style="26" customWidth="1"/>
    <col min="5621" max="5630" width="12.140625" style="26" customWidth="1"/>
    <col min="5631" max="5640" width="0" style="26" hidden="1" customWidth="1"/>
    <col min="5641" max="5641" width="14.140625" style="26" customWidth="1"/>
    <col min="5642" max="5870" width="9.140625" style="26"/>
    <col min="5871" max="5871" width="1" style="26" customWidth="1"/>
    <col min="5872" max="5872" width="39.140625" style="26" customWidth="1"/>
    <col min="5873" max="5873" width="21.42578125" style="26" customWidth="1"/>
    <col min="5874" max="5874" width="11.28515625" style="26" customWidth="1"/>
    <col min="5875" max="5875" width="9.5703125" style="26" customWidth="1"/>
    <col min="5876" max="5876" width="13.5703125" style="26" customWidth="1"/>
    <col min="5877" max="5886" width="12.140625" style="26" customWidth="1"/>
    <col min="5887" max="5896" width="0" style="26" hidden="1" customWidth="1"/>
    <col min="5897" max="5897" width="14.140625" style="26" customWidth="1"/>
    <col min="5898" max="6126" width="9.140625" style="26"/>
    <col min="6127" max="6127" width="1" style="26" customWidth="1"/>
    <col min="6128" max="6128" width="39.140625" style="26" customWidth="1"/>
    <col min="6129" max="6129" width="21.42578125" style="26" customWidth="1"/>
    <col min="6130" max="6130" width="11.28515625" style="26" customWidth="1"/>
    <col min="6131" max="6131" width="9.5703125" style="26" customWidth="1"/>
    <col min="6132" max="6132" width="13.5703125" style="26" customWidth="1"/>
    <col min="6133" max="6142" width="12.140625" style="26" customWidth="1"/>
    <col min="6143" max="6152" width="0" style="26" hidden="1" customWidth="1"/>
    <col min="6153" max="6153" width="14.140625" style="26" customWidth="1"/>
    <col min="6154" max="6382" width="9.140625" style="26"/>
    <col min="6383" max="6383" width="1" style="26" customWidth="1"/>
    <col min="6384" max="6384" width="39.140625" style="26" customWidth="1"/>
    <col min="6385" max="6385" width="21.42578125" style="26" customWidth="1"/>
    <col min="6386" max="6386" width="11.28515625" style="26" customWidth="1"/>
    <col min="6387" max="6387" width="9.5703125" style="26" customWidth="1"/>
    <col min="6388" max="6388" width="13.5703125" style="26" customWidth="1"/>
    <col min="6389" max="6398" width="12.140625" style="26" customWidth="1"/>
    <col min="6399" max="6408" width="0" style="26" hidden="1" customWidth="1"/>
    <col min="6409" max="6409" width="14.140625" style="26" customWidth="1"/>
    <col min="6410" max="6638" width="9.140625" style="26"/>
    <col min="6639" max="6639" width="1" style="26" customWidth="1"/>
    <col min="6640" max="6640" width="39.140625" style="26" customWidth="1"/>
    <col min="6641" max="6641" width="21.42578125" style="26" customWidth="1"/>
    <col min="6642" max="6642" width="11.28515625" style="26" customWidth="1"/>
    <col min="6643" max="6643" width="9.5703125" style="26" customWidth="1"/>
    <col min="6644" max="6644" width="13.5703125" style="26" customWidth="1"/>
    <col min="6645" max="6654" width="12.140625" style="26" customWidth="1"/>
    <col min="6655" max="6664" width="0" style="26" hidden="1" customWidth="1"/>
    <col min="6665" max="6665" width="14.140625" style="26" customWidth="1"/>
    <col min="6666" max="6894" width="9.140625" style="26"/>
    <col min="6895" max="6895" width="1" style="26" customWidth="1"/>
    <col min="6896" max="6896" width="39.140625" style="26" customWidth="1"/>
    <col min="6897" max="6897" width="21.42578125" style="26" customWidth="1"/>
    <col min="6898" max="6898" width="11.28515625" style="26" customWidth="1"/>
    <col min="6899" max="6899" width="9.5703125" style="26" customWidth="1"/>
    <col min="6900" max="6900" width="13.5703125" style="26" customWidth="1"/>
    <col min="6901" max="6910" width="12.140625" style="26" customWidth="1"/>
    <col min="6911" max="6920" width="0" style="26" hidden="1" customWidth="1"/>
    <col min="6921" max="6921" width="14.140625" style="26" customWidth="1"/>
    <col min="6922" max="7150" width="9.140625" style="26"/>
    <col min="7151" max="7151" width="1" style="26" customWidth="1"/>
    <col min="7152" max="7152" width="39.140625" style="26" customWidth="1"/>
    <col min="7153" max="7153" width="21.42578125" style="26" customWidth="1"/>
    <col min="7154" max="7154" width="11.28515625" style="26" customWidth="1"/>
    <col min="7155" max="7155" width="9.5703125" style="26" customWidth="1"/>
    <col min="7156" max="7156" width="13.5703125" style="26" customWidth="1"/>
    <col min="7157" max="7166" width="12.140625" style="26" customWidth="1"/>
    <col min="7167" max="7176" width="0" style="26" hidden="1" customWidth="1"/>
    <col min="7177" max="7177" width="14.140625" style="26" customWidth="1"/>
    <col min="7178" max="7406" width="9.140625" style="26"/>
    <col min="7407" max="7407" width="1" style="26" customWidth="1"/>
    <col min="7408" max="7408" width="39.140625" style="26" customWidth="1"/>
    <col min="7409" max="7409" width="21.42578125" style="26" customWidth="1"/>
    <col min="7410" max="7410" width="11.28515625" style="26" customWidth="1"/>
    <col min="7411" max="7411" width="9.5703125" style="26" customWidth="1"/>
    <col min="7412" max="7412" width="13.5703125" style="26" customWidth="1"/>
    <col min="7413" max="7422" width="12.140625" style="26" customWidth="1"/>
    <col min="7423" max="7432" width="0" style="26" hidden="1" customWidth="1"/>
    <col min="7433" max="7433" width="14.140625" style="26" customWidth="1"/>
    <col min="7434" max="7662" width="9.140625" style="26"/>
    <col min="7663" max="7663" width="1" style="26" customWidth="1"/>
    <col min="7664" max="7664" width="39.140625" style="26" customWidth="1"/>
    <col min="7665" max="7665" width="21.42578125" style="26" customWidth="1"/>
    <col min="7666" max="7666" width="11.28515625" style="26" customWidth="1"/>
    <col min="7667" max="7667" width="9.5703125" style="26" customWidth="1"/>
    <col min="7668" max="7668" width="13.5703125" style="26" customWidth="1"/>
    <col min="7669" max="7678" width="12.140625" style="26" customWidth="1"/>
    <col min="7679" max="7688" width="0" style="26" hidden="1" customWidth="1"/>
    <col min="7689" max="7689" width="14.140625" style="26" customWidth="1"/>
    <col min="7690" max="7918" width="9.140625" style="26"/>
    <col min="7919" max="7919" width="1" style="26" customWidth="1"/>
    <col min="7920" max="7920" width="39.140625" style="26" customWidth="1"/>
    <col min="7921" max="7921" width="21.42578125" style="26" customWidth="1"/>
    <col min="7922" max="7922" width="11.28515625" style="26" customWidth="1"/>
    <col min="7923" max="7923" width="9.5703125" style="26" customWidth="1"/>
    <col min="7924" max="7924" width="13.5703125" style="26" customWidth="1"/>
    <col min="7925" max="7934" width="12.140625" style="26" customWidth="1"/>
    <col min="7935" max="7944" width="0" style="26" hidden="1" customWidth="1"/>
    <col min="7945" max="7945" width="14.140625" style="26" customWidth="1"/>
    <col min="7946" max="8174" width="9.140625" style="26"/>
    <col min="8175" max="8175" width="1" style="26" customWidth="1"/>
    <col min="8176" max="8176" width="39.140625" style="26" customWidth="1"/>
    <col min="8177" max="8177" width="21.42578125" style="26" customWidth="1"/>
    <col min="8178" max="8178" width="11.28515625" style="26" customWidth="1"/>
    <col min="8179" max="8179" width="9.5703125" style="26" customWidth="1"/>
    <col min="8180" max="8180" width="13.5703125" style="26" customWidth="1"/>
    <col min="8181" max="8190" width="12.140625" style="26" customWidth="1"/>
    <col min="8191" max="8200" width="0" style="26" hidden="1" customWidth="1"/>
    <col min="8201" max="8201" width="14.140625" style="26" customWidth="1"/>
    <col min="8202" max="8430" width="9.140625" style="26"/>
    <col min="8431" max="8431" width="1" style="26" customWidth="1"/>
    <col min="8432" max="8432" width="39.140625" style="26" customWidth="1"/>
    <col min="8433" max="8433" width="21.42578125" style="26" customWidth="1"/>
    <col min="8434" max="8434" width="11.28515625" style="26" customWidth="1"/>
    <col min="8435" max="8435" width="9.5703125" style="26" customWidth="1"/>
    <col min="8436" max="8436" width="13.5703125" style="26" customWidth="1"/>
    <col min="8437" max="8446" width="12.140625" style="26" customWidth="1"/>
    <col min="8447" max="8456" width="0" style="26" hidden="1" customWidth="1"/>
    <col min="8457" max="8457" width="14.140625" style="26" customWidth="1"/>
    <col min="8458" max="8686" width="9.140625" style="26"/>
    <col min="8687" max="8687" width="1" style="26" customWidth="1"/>
    <col min="8688" max="8688" width="39.140625" style="26" customWidth="1"/>
    <col min="8689" max="8689" width="21.42578125" style="26" customWidth="1"/>
    <col min="8690" max="8690" width="11.28515625" style="26" customWidth="1"/>
    <col min="8691" max="8691" width="9.5703125" style="26" customWidth="1"/>
    <col min="8692" max="8692" width="13.5703125" style="26" customWidth="1"/>
    <col min="8693" max="8702" width="12.140625" style="26" customWidth="1"/>
    <col min="8703" max="8712" width="0" style="26" hidden="1" customWidth="1"/>
    <col min="8713" max="8713" width="14.140625" style="26" customWidth="1"/>
    <col min="8714" max="8942" width="9.140625" style="26"/>
    <col min="8943" max="8943" width="1" style="26" customWidth="1"/>
    <col min="8944" max="8944" width="39.140625" style="26" customWidth="1"/>
    <col min="8945" max="8945" width="21.42578125" style="26" customWidth="1"/>
    <col min="8946" max="8946" width="11.28515625" style="26" customWidth="1"/>
    <col min="8947" max="8947" width="9.5703125" style="26" customWidth="1"/>
    <col min="8948" max="8948" width="13.5703125" style="26" customWidth="1"/>
    <col min="8949" max="8958" width="12.140625" style="26" customWidth="1"/>
    <col min="8959" max="8968" width="0" style="26" hidden="1" customWidth="1"/>
    <col min="8969" max="8969" width="14.140625" style="26" customWidth="1"/>
    <col min="8970" max="9198" width="9.140625" style="26"/>
    <col min="9199" max="9199" width="1" style="26" customWidth="1"/>
    <col min="9200" max="9200" width="39.140625" style="26" customWidth="1"/>
    <col min="9201" max="9201" width="21.42578125" style="26" customWidth="1"/>
    <col min="9202" max="9202" width="11.28515625" style="26" customWidth="1"/>
    <col min="9203" max="9203" width="9.5703125" style="26" customWidth="1"/>
    <col min="9204" max="9204" width="13.5703125" style="26" customWidth="1"/>
    <col min="9205" max="9214" width="12.140625" style="26" customWidth="1"/>
    <col min="9215" max="9224" width="0" style="26" hidden="1" customWidth="1"/>
    <col min="9225" max="9225" width="14.140625" style="26" customWidth="1"/>
    <col min="9226" max="9454" width="9.140625" style="26"/>
    <col min="9455" max="9455" width="1" style="26" customWidth="1"/>
    <col min="9456" max="9456" width="39.140625" style="26" customWidth="1"/>
    <col min="9457" max="9457" width="21.42578125" style="26" customWidth="1"/>
    <col min="9458" max="9458" width="11.28515625" style="26" customWidth="1"/>
    <col min="9459" max="9459" width="9.5703125" style="26" customWidth="1"/>
    <col min="9460" max="9460" width="13.5703125" style="26" customWidth="1"/>
    <col min="9461" max="9470" width="12.140625" style="26" customWidth="1"/>
    <col min="9471" max="9480" width="0" style="26" hidden="1" customWidth="1"/>
    <col min="9481" max="9481" width="14.140625" style="26" customWidth="1"/>
    <col min="9482" max="9710" width="9.140625" style="26"/>
    <col min="9711" max="9711" width="1" style="26" customWidth="1"/>
    <col min="9712" max="9712" width="39.140625" style="26" customWidth="1"/>
    <col min="9713" max="9713" width="21.42578125" style="26" customWidth="1"/>
    <col min="9714" max="9714" width="11.28515625" style="26" customWidth="1"/>
    <col min="9715" max="9715" width="9.5703125" style="26" customWidth="1"/>
    <col min="9716" max="9716" width="13.5703125" style="26" customWidth="1"/>
    <col min="9717" max="9726" width="12.140625" style="26" customWidth="1"/>
    <col min="9727" max="9736" width="0" style="26" hidden="1" customWidth="1"/>
    <col min="9737" max="9737" width="14.140625" style="26" customWidth="1"/>
    <col min="9738" max="9966" width="9.140625" style="26"/>
    <col min="9967" max="9967" width="1" style="26" customWidth="1"/>
    <col min="9968" max="9968" width="39.140625" style="26" customWidth="1"/>
    <col min="9969" max="9969" width="21.42578125" style="26" customWidth="1"/>
    <col min="9970" max="9970" width="11.28515625" style="26" customWidth="1"/>
    <col min="9971" max="9971" width="9.5703125" style="26" customWidth="1"/>
    <col min="9972" max="9972" width="13.5703125" style="26" customWidth="1"/>
    <col min="9973" max="9982" width="12.140625" style="26" customWidth="1"/>
    <col min="9983" max="9992" width="0" style="26" hidden="1" customWidth="1"/>
    <col min="9993" max="9993" width="14.140625" style="26" customWidth="1"/>
    <col min="9994" max="10222" width="9.140625" style="26"/>
    <col min="10223" max="10223" width="1" style="26" customWidth="1"/>
    <col min="10224" max="10224" width="39.140625" style="26" customWidth="1"/>
    <col min="10225" max="10225" width="21.42578125" style="26" customWidth="1"/>
    <col min="10226" max="10226" width="11.28515625" style="26" customWidth="1"/>
    <col min="10227" max="10227" width="9.5703125" style="26" customWidth="1"/>
    <col min="10228" max="10228" width="13.5703125" style="26" customWidth="1"/>
    <col min="10229" max="10238" width="12.140625" style="26" customWidth="1"/>
    <col min="10239" max="10248" width="0" style="26" hidden="1" customWidth="1"/>
    <col min="10249" max="10249" width="14.140625" style="26" customWidth="1"/>
    <col min="10250" max="10478" width="9.140625" style="26"/>
    <col min="10479" max="10479" width="1" style="26" customWidth="1"/>
    <col min="10480" max="10480" width="39.140625" style="26" customWidth="1"/>
    <col min="10481" max="10481" width="21.42578125" style="26" customWidth="1"/>
    <col min="10482" max="10482" width="11.28515625" style="26" customWidth="1"/>
    <col min="10483" max="10483" width="9.5703125" style="26" customWidth="1"/>
    <col min="10484" max="10484" width="13.5703125" style="26" customWidth="1"/>
    <col min="10485" max="10494" width="12.140625" style="26" customWidth="1"/>
    <col min="10495" max="10504" width="0" style="26" hidden="1" customWidth="1"/>
    <col min="10505" max="10505" width="14.140625" style="26" customWidth="1"/>
    <col min="10506" max="10734" width="9.140625" style="26"/>
    <col min="10735" max="10735" width="1" style="26" customWidth="1"/>
    <col min="10736" max="10736" width="39.140625" style="26" customWidth="1"/>
    <col min="10737" max="10737" width="21.42578125" style="26" customWidth="1"/>
    <col min="10738" max="10738" width="11.28515625" style="26" customWidth="1"/>
    <col min="10739" max="10739" width="9.5703125" style="26" customWidth="1"/>
    <col min="10740" max="10740" width="13.5703125" style="26" customWidth="1"/>
    <col min="10741" max="10750" width="12.140625" style="26" customWidth="1"/>
    <col min="10751" max="10760" width="0" style="26" hidden="1" customWidth="1"/>
    <col min="10761" max="10761" width="14.140625" style="26" customWidth="1"/>
    <col min="10762" max="10990" width="9.140625" style="26"/>
    <col min="10991" max="10991" width="1" style="26" customWidth="1"/>
    <col min="10992" max="10992" width="39.140625" style="26" customWidth="1"/>
    <col min="10993" max="10993" width="21.42578125" style="26" customWidth="1"/>
    <col min="10994" max="10994" width="11.28515625" style="26" customWidth="1"/>
    <col min="10995" max="10995" width="9.5703125" style="26" customWidth="1"/>
    <col min="10996" max="10996" width="13.5703125" style="26" customWidth="1"/>
    <col min="10997" max="11006" width="12.140625" style="26" customWidth="1"/>
    <col min="11007" max="11016" width="0" style="26" hidden="1" customWidth="1"/>
    <col min="11017" max="11017" width="14.140625" style="26" customWidth="1"/>
    <col min="11018" max="11246" width="9.140625" style="26"/>
    <col min="11247" max="11247" width="1" style="26" customWidth="1"/>
    <col min="11248" max="11248" width="39.140625" style="26" customWidth="1"/>
    <col min="11249" max="11249" width="21.42578125" style="26" customWidth="1"/>
    <col min="11250" max="11250" width="11.28515625" style="26" customWidth="1"/>
    <col min="11251" max="11251" width="9.5703125" style="26" customWidth="1"/>
    <col min="11252" max="11252" width="13.5703125" style="26" customWidth="1"/>
    <col min="11253" max="11262" width="12.140625" style="26" customWidth="1"/>
    <col min="11263" max="11272" width="0" style="26" hidden="1" customWidth="1"/>
    <col min="11273" max="11273" width="14.140625" style="26" customWidth="1"/>
    <col min="11274" max="11502" width="9.140625" style="26"/>
    <col min="11503" max="11503" width="1" style="26" customWidth="1"/>
    <col min="11504" max="11504" width="39.140625" style="26" customWidth="1"/>
    <col min="11505" max="11505" width="21.42578125" style="26" customWidth="1"/>
    <col min="11506" max="11506" width="11.28515625" style="26" customWidth="1"/>
    <col min="11507" max="11507" width="9.5703125" style="26" customWidth="1"/>
    <col min="11508" max="11508" width="13.5703125" style="26" customWidth="1"/>
    <col min="11509" max="11518" width="12.140625" style="26" customWidth="1"/>
    <col min="11519" max="11528" width="0" style="26" hidden="1" customWidth="1"/>
    <col min="11529" max="11529" width="14.140625" style="26" customWidth="1"/>
    <col min="11530" max="11758" width="9.140625" style="26"/>
    <col min="11759" max="11759" width="1" style="26" customWidth="1"/>
    <col min="11760" max="11760" width="39.140625" style="26" customWidth="1"/>
    <col min="11761" max="11761" width="21.42578125" style="26" customWidth="1"/>
    <col min="11762" max="11762" width="11.28515625" style="26" customWidth="1"/>
    <col min="11763" max="11763" width="9.5703125" style="26" customWidth="1"/>
    <col min="11764" max="11764" width="13.5703125" style="26" customWidth="1"/>
    <col min="11765" max="11774" width="12.140625" style="26" customWidth="1"/>
    <col min="11775" max="11784" width="0" style="26" hidden="1" customWidth="1"/>
    <col min="11785" max="11785" width="14.140625" style="26" customWidth="1"/>
    <col min="11786" max="12014" width="9.140625" style="26"/>
    <col min="12015" max="12015" width="1" style="26" customWidth="1"/>
    <col min="12016" max="12016" width="39.140625" style="26" customWidth="1"/>
    <col min="12017" max="12017" width="21.42578125" style="26" customWidth="1"/>
    <col min="12018" max="12018" width="11.28515625" style="26" customWidth="1"/>
    <col min="12019" max="12019" width="9.5703125" style="26" customWidth="1"/>
    <col min="12020" max="12020" width="13.5703125" style="26" customWidth="1"/>
    <col min="12021" max="12030" width="12.140625" style="26" customWidth="1"/>
    <col min="12031" max="12040" width="0" style="26" hidden="1" customWidth="1"/>
    <col min="12041" max="12041" width="14.140625" style="26" customWidth="1"/>
    <col min="12042" max="12270" width="9.140625" style="26"/>
    <col min="12271" max="12271" width="1" style="26" customWidth="1"/>
    <col min="12272" max="12272" width="39.140625" style="26" customWidth="1"/>
    <col min="12273" max="12273" width="21.42578125" style="26" customWidth="1"/>
    <col min="12274" max="12274" width="11.28515625" style="26" customWidth="1"/>
    <col min="12275" max="12275" width="9.5703125" style="26" customWidth="1"/>
    <col min="12276" max="12276" width="13.5703125" style="26" customWidth="1"/>
    <col min="12277" max="12286" width="12.140625" style="26" customWidth="1"/>
    <col min="12287" max="12296" width="0" style="26" hidden="1" customWidth="1"/>
    <col min="12297" max="12297" width="14.140625" style="26" customWidth="1"/>
    <col min="12298" max="12526" width="9.140625" style="26"/>
    <col min="12527" max="12527" width="1" style="26" customWidth="1"/>
    <col min="12528" max="12528" width="39.140625" style="26" customWidth="1"/>
    <col min="12529" max="12529" width="21.42578125" style="26" customWidth="1"/>
    <col min="12530" max="12530" width="11.28515625" style="26" customWidth="1"/>
    <col min="12531" max="12531" width="9.5703125" style="26" customWidth="1"/>
    <col min="12532" max="12532" width="13.5703125" style="26" customWidth="1"/>
    <col min="12533" max="12542" width="12.140625" style="26" customWidth="1"/>
    <col min="12543" max="12552" width="0" style="26" hidden="1" customWidth="1"/>
    <col min="12553" max="12553" width="14.140625" style="26" customWidth="1"/>
    <col min="12554" max="12782" width="9.140625" style="26"/>
    <col min="12783" max="12783" width="1" style="26" customWidth="1"/>
    <col min="12784" max="12784" width="39.140625" style="26" customWidth="1"/>
    <col min="12785" max="12785" width="21.42578125" style="26" customWidth="1"/>
    <col min="12786" max="12786" width="11.28515625" style="26" customWidth="1"/>
    <col min="12787" max="12787" width="9.5703125" style="26" customWidth="1"/>
    <col min="12788" max="12788" width="13.5703125" style="26" customWidth="1"/>
    <col min="12789" max="12798" width="12.140625" style="26" customWidth="1"/>
    <col min="12799" max="12808" width="0" style="26" hidden="1" customWidth="1"/>
    <col min="12809" max="12809" width="14.140625" style="26" customWidth="1"/>
    <col min="12810" max="13038" width="9.140625" style="26"/>
    <col min="13039" max="13039" width="1" style="26" customWidth="1"/>
    <col min="13040" max="13040" width="39.140625" style="26" customWidth="1"/>
    <col min="13041" max="13041" width="21.42578125" style="26" customWidth="1"/>
    <col min="13042" max="13042" width="11.28515625" style="26" customWidth="1"/>
    <col min="13043" max="13043" width="9.5703125" style="26" customWidth="1"/>
    <col min="13044" max="13044" width="13.5703125" style="26" customWidth="1"/>
    <col min="13045" max="13054" width="12.140625" style="26" customWidth="1"/>
    <col min="13055" max="13064" width="0" style="26" hidden="1" customWidth="1"/>
    <col min="13065" max="13065" width="14.140625" style="26" customWidth="1"/>
    <col min="13066" max="13294" width="9.140625" style="26"/>
    <col min="13295" max="13295" width="1" style="26" customWidth="1"/>
    <col min="13296" max="13296" width="39.140625" style="26" customWidth="1"/>
    <col min="13297" max="13297" width="21.42578125" style="26" customWidth="1"/>
    <col min="13298" max="13298" width="11.28515625" style="26" customWidth="1"/>
    <col min="13299" max="13299" width="9.5703125" style="26" customWidth="1"/>
    <col min="13300" max="13300" width="13.5703125" style="26" customWidth="1"/>
    <col min="13301" max="13310" width="12.140625" style="26" customWidth="1"/>
    <col min="13311" max="13320" width="0" style="26" hidden="1" customWidth="1"/>
    <col min="13321" max="13321" width="14.140625" style="26" customWidth="1"/>
    <col min="13322" max="13550" width="9.140625" style="26"/>
    <col min="13551" max="13551" width="1" style="26" customWidth="1"/>
    <col min="13552" max="13552" width="39.140625" style="26" customWidth="1"/>
    <col min="13553" max="13553" width="21.42578125" style="26" customWidth="1"/>
    <col min="13554" max="13554" width="11.28515625" style="26" customWidth="1"/>
    <col min="13555" max="13555" width="9.5703125" style="26" customWidth="1"/>
    <col min="13556" max="13556" width="13.5703125" style="26" customWidth="1"/>
    <col min="13557" max="13566" width="12.140625" style="26" customWidth="1"/>
    <col min="13567" max="13576" width="0" style="26" hidden="1" customWidth="1"/>
    <col min="13577" max="13577" width="14.140625" style="26" customWidth="1"/>
    <col min="13578" max="13806" width="9.140625" style="26"/>
    <col min="13807" max="13807" width="1" style="26" customWidth="1"/>
    <col min="13808" max="13808" width="39.140625" style="26" customWidth="1"/>
    <col min="13809" max="13809" width="21.42578125" style="26" customWidth="1"/>
    <col min="13810" max="13810" width="11.28515625" style="26" customWidth="1"/>
    <col min="13811" max="13811" width="9.5703125" style="26" customWidth="1"/>
    <col min="13812" max="13812" width="13.5703125" style="26" customWidth="1"/>
    <col min="13813" max="13822" width="12.140625" style="26" customWidth="1"/>
    <col min="13823" max="13832" width="0" style="26" hidden="1" customWidth="1"/>
    <col min="13833" max="13833" width="14.140625" style="26" customWidth="1"/>
    <col min="13834" max="14062" width="9.140625" style="26"/>
    <col min="14063" max="14063" width="1" style="26" customWidth="1"/>
    <col min="14064" max="14064" width="39.140625" style="26" customWidth="1"/>
    <col min="14065" max="14065" width="21.42578125" style="26" customWidth="1"/>
    <col min="14066" max="14066" width="11.28515625" style="26" customWidth="1"/>
    <col min="14067" max="14067" width="9.5703125" style="26" customWidth="1"/>
    <col min="14068" max="14068" width="13.5703125" style="26" customWidth="1"/>
    <col min="14069" max="14078" width="12.140625" style="26" customWidth="1"/>
    <col min="14079" max="14088" width="0" style="26" hidden="1" customWidth="1"/>
    <col min="14089" max="14089" width="14.140625" style="26" customWidth="1"/>
    <col min="14090" max="14318" width="9.140625" style="26"/>
    <col min="14319" max="14319" width="1" style="26" customWidth="1"/>
    <col min="14320" max="14320" width="39.140625" style="26" customWidth="1"/>
    <col min="14321" max="14321" width="21.42578125" style="26" customWidth="1"/>
    <col min="14322" max="14322" width="11.28515625" style="26" customWidth="1"/>
    <col min="14323" max="14323" width="9.5703125" style="26" customWidth="1"/>
    <col min="14324" max="14324" width="13.5703125" style="26" customWidth="1"/>
    <col min="14325" max="14334" width="12.140625" style="26" customWidth="1"/>
    <col min="14335" max="14344" width="0" style="26" hidden="1" customWidth="1"/>
    <col min="14345" max="14345" width="14.140625" style="26" customWidth="1"/>
    <col min="14346" max="14574" width="9.140625" style="26"/>
    <col min="14575" max="14575" width="1" style="26" customWidth="1"/>
    <col min="14576" max="14576" width="39.140625" style="26" customWidth="1"/>
    <col min="14577" max="14577" width="21.42578125" style="26" customWidth="1"/>
    <col min="14578" max="14578" width="11.28515625" style="26" customWidth="1"/>
    <col min="14579" max="14579" width="9.5703125" style="26" customWidth="1"/>
    <col min="14580" max="14580" width="13.5703125" style="26" customWidth="1"/>
    <col min="14581" max="14590" width="12.140625" style="26" customWidth="1"/>
    <col min="14591" max="14600" width="0" style="26" hidden="1" customWidth="1"/>
    <col min="14601" max="14601" width="14.140625" style="26" customWidth="1"/>
    <col min="14602" max="14830" width="9.140625" style="26"/>
    <col min="14831" max="14831" width="1" style="26" customWidth="1"/>
    <col min="14832" max="14832" width="39.140625" style="26" customWidth="1"/>
    <col min="14833" max="14833" width="21.42578125" style="26" customWidth="1"/>
    <col min="14834" max="14834" width="11.28515625" style="26" customWidth="1"/>
    <col min="14835" max="14835" width="9.5703125" style="26" customWidth="1"/>
    <col min="14836" max="14836" width="13.5703125" style="26" customWidth="1"/>
    <col min="14837" max="14846" width="12.140625" style="26" customWidth="1"/>
    <col min="14847" max="14856" width="0" style="26" hidden="1" customWidth="1"/>
    <col min="14857" max="14857" width="14.140625" style="26" customWidth="1"/>
    <col min="14858" max="15086" width="9.140625" style="26"/>
    <col min="15087" max="15087" width="1" style="26" customWidth="1"/>
    <col min="15088" max="15088" width="39.140625" style="26" customWidth="1"/>
    <col min="15089" max="15089" width="21.42578125" style="26" customWidth="1"/>
    <col min="15090" max="15090" width="11.28515625" style="26" customWidth="1"/>
    <col min="15091" max="15091" width="9.5703125" style="26" customWidth="1"/>
    <col min="15092" max="15092" width="13.5703125" style="26" customWidth="1"/>
    <col min="15093" max="15102" width="12.140625" style="26" customWidth="1"/>
    <col min="15103" max="15112" width="0" style="26" hidden="1" customWidth="1"/>
    <col min="15113" max="15113" width="14.140625" style="26" customWidth="1"/>
    <col min="15114" max="15342" width="9.140625" style="26"/>
    <col min="15343" max="15343" width="1" style="26" customWidth="1"/>
    <col min="15344" max="15344" width="39.140625" style="26" customWidth="1"/>
    <col min="15345" max="15345" width="21.42578125" style="26" customWidth="1"/>
    <col min="15346" max="15346" width="11.28515625" style="26" customWidth="1"/>
    <col min="15347" max="15347" width="9.5703125" style="26" customWidth="1"/>
    <col min="15348" max="15348" width="13.5703125" style="26" customWidth="1"/>
    <col min="15349" max="15358" width="12.140625" style="26" customWidth="1"/>
    <col min="15359" max="15368" width="0" style="26" hidden="1" customWidth="1"/>
    <col min="15369" max="15369" width="14.140625" style="26" customWidth="1"/>
    <col min="15370" max="15598" width="9.140625" style="26"/>
    <col min="15599" max="15599" width="1" style="26" customWidth="1"/>
    <col min="15600" max="15600" width="39.140625" style="26" customWidth="1"/>
    <col min="15601" max="15601" width="21.42578125" style="26" customWidth="1"/>
    <col min="15602" max="15602" width="11.28515625" style="26" customWidth="1"/>
    <col min="15603" max="15603" width="9.5703125" style="26" customWidth="1"/>
    <col min="15604" max="15604" width="13.5703125" style="26" customWidth="1"/>
    <col min="15605" max="15614" width="12.140625" style="26" customWidth="1"/>
    <col min="15615" max="15624" width="0" style="26" hidden="1" customWidth="1"/>
    <col min="15625" max="15625" width="14.140625" style="26" customWidth="1"/>
    <col min="15626" max="15854" width="9.140625" style="26"/>
    <col min="15855" max="15855" width="1" style="26" customWidth="1"/>
    <col min="15856" max="15856" width="39.140625" style="26" customWidth="1"/>
    <col min="15857" max="15857" width="21.42578125" style="26" customWidth="1"/>
    <col min="15858" max="15858" width="11.28515625" style="26" customWidth="1"/>
    <col min="15859" max="15859" width="9.5703125" style="26" customWidth="1"/>
    <col min="15860" max="15860" width="13.5703125" style="26" customWidth="1"/>
    <col min="15861" max="15870" width="12.140625" style="26" customWidth="1"/>
    <col min="15871" max="15880" width="0" style="26" hidden="1" customWidth="1"/>
    <col min="15881" max="15881" width="14.140625" style="26" customWidth="1"/>
    <col min="15882" max="16110" width="9.140625" style="26"/>
    <col min="16111" max="16111" width="1" style="26" customWidth="1"/>
    <col min="16112" max="16112" width="39.140625" style="26" customWidth="1"/>
    <col min="16113" max="16113" width="21.42578125" style="26" customWidth="1"/>
    <col min="16114" max="16114" width="11.28515625" style="26" customWidth="1"/>
    <col min="16115" max="16115" width="9.5703125" style="26" customWidth="1"/>
    <col min="16116" max="16116" width="13.5703125" style="26" customWidth="1"/>
    <col min="16117" max="16126" width="12.140625" style="26" customWidth="1"/>
    <col min="16127" max="16136" width="0" style="26" hidden="1" customWidth="1"/>
    <col min="16137" max="16137" width="14.140625" style="26" customWidth="1"/>
    <col min="16138" max="16384" width="9.140625" style="26"/>
  </cols>
  <sheetData>
    <row r="1" spans="1:13" s="1" customFormat="1" ht="22.5" customHeight="1">
      <c r="A1" s="129" t="s">
        <v>51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3" ht="12.75" customHeight="1"/>
    <row r="3" spans="1:13" ht="12.75" customHeight="1"/>
    <row r="4" spans="1:13" ht="42" customHeight="1">
      <c r="A4" s="130" t="s">
        <v>0</v>
      </c>
      <c r="B4" s="130" t="s">
        <v>1</v>
      </c>
      <c r="C4" s="130" t="s">
        <v>2</v>
      </c>
      <c r="D4" s="130" t="s">
        <v>3</v>
      </c>
      <c r="E4" s="130"/>
      <c r="F4" s="130" t="s">
        <v>4</v>
      </c>
      <c r="G4" s="131"/>
      <c r="H4" s="131"/>
      <c r="I4" s="131"/>
      <c r="J4" s="131"/>
      <c r="K4" s="132"/>
      <c r="L4" s="130" t="s">
        <v>5</v>
      </c>
    </row>
    <row r="5" spans="1:13" s="4" customFormat="1" ht="23.25" customHeight="1">
      <c r="A5" s="130"/>
      <c r="B5" s="130"/>
      <c r="C5" s="130"/>
      <c r="D5" s="16" t="s">
        <v>6</v>
      </c>
      <c r="E5" s="16" t="s">
        <v>7</v>
      </c>
      <c r="F5" s="130"/>
      <c r="G5" s="17">
        <v>2025</v>
      </c>
      <c r="H5" s="17">
        <v>2026</v>
      </c>
      <c r="I5" s="17">
        <v>2027</v>
      </c>
      <c r="J5" s="17">
        <v>2028</v>
      </c>
      <c r="K5" s="17">
        <v>2029</v>
      </c>
      <c r="L5" s="130"/>
    </row>
    <row r="6" spans="1:13" s="13" customFormat="1" ht="15" customHeight="1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  <c r="I6" s="18">
        <v>9</v>
      </c>
      <c r="J6" s="18">
        <v>10</v>
      </c>
      <c r="K6" s="18">
        <v>11</v>
      </c>
      <c r="L6" s="18">
        <v>12</v>
      </c>
    </row>
    <row r="7" spans="1:13" s="2" customFormat="1" ht="18.75" customHeight="1">
      <c r="A7" s="19" t="s">
        <v>8</v>
      </c>
      <c r="B7" s="127" t="s">
        <v>9</v>
      </c>
      <c r="C7" s="127"/>
      <c r="D7" s="127"/>
      <c r="E7" s="127"/>
      <c r="F7" s="20">
        <f t="shared" ref="F7:L8" si="0">SUM(F10,F18,F21)</f>
        <v>98329609.200000003</v>
      </c>
      <c r="G7" s="39">
        <f t="shared" si="0"/>
        <v>54443607.609999999</v>
      </c>
      <c r="H7" s="39">
        <f t="shared" si="0"/>
        <v>22260770</v>
      </c>
      <c r="I7" s="39">
        <f t="shared" si="0"/>
        <v>2086000</v>
      </c>
      <c r="J7" s="39">
        <f t="shared" si="0"/>
        <v>0</v>
      </c>
      <c r="K7" s="39">
        <f t="shared" si="0"/>
        <v>0</v>
      </c>
      <c r="L7" s="20">
        <f t="shared" si="0"/>
        <v>78790377.609999999</v>
      </c>
    </row>
    <row r="8" spans="1:13" s="2" customFormat="1" ht="18.75" customHeight="1">
      <c r="A8" s="19" t="s">
        <v>10</v>
      </c>
      <c r="B8" s="127" t="s">
        <v>11</v>
      </c>
      <c r="C8" s="127"/>
      <c r="D8" s="127"/>
      <c r="E8" s="127"/>
      <c r="F8" s="20">
        <f t="shared" si="0"/>
        <v>5609295</v>
      </c>
      <c r="G8" s="39">
        <f t="shared" si="0"/>
        <v>1674536.71</v>
      </c>
      <c r="H8" s="39">
        <f t="shared" si="0"/>
        <v>999212</v>
      </c>
      <c r="I8" s="39">
        <f t="shared" si="0"/>
        <v>386000</v>
      </c>
      <c r="J8" s="39">
        <f t="shared" si="0"/>
        <v>0</v>
      </c>
      <c r="K8" s="39">
        <f t="shared" si="0"/>
        <v>0</v>
      </c>
      <c r="L8" s="20">
        <f t="shared" si="0"/>
        <v>3059748.71</v>
      </c>
    </row>
    <row r="9" spans="1:13" s="2" customFormat="1" ht="18.75" customHeight="1">
      <c r="A9" s="19" t="s">
        <v>12</v>
      </c>
      <c r="B9" s="127" t="s">
        <v>13</v>
      </c>
      <c r="C9" s="127"/>
      <c r="D9" s="127"/>
      <c r="E9" s="127"/>
      <c r="F9" s="20">
        <f t="shared" ref="F9:L9" si="1">SUM(F15,F20,F25)</f>
        <v>92720314.200000003</v>
      </c>
      <c r="G9" s="39">
        <f t="shared" si="1"/>
        <v>52769070.899999999</v>
      </c>
      <c r="H9" s="39">
        <f t="shared" si="1"/>
        <v>21261558</v>
      </c>
      <c r="I9" s="39">
        <f t="shared" si="1"/>
        <v>1700000</v>
      </c>
      <c r="J9" s="39">
        <f t="shared" si="1"/>
        <v>0</v>
      </c>
      <c r="K9" s="39">
        <f t="shared" si="1"/>
        <v>0</v>
      </c>
      <c r="L9" s="20">
        <f t="shared" si="1"/>
        <v>75730628.899999991</v>
      </c>
    </row>
    <row r="10" spans="1:13" s="3" customFormat="1" ht="54.75" customHeight="1">
      <c r="A10" s="19" t="s">
        <v>14</v>
      </c>
      <c r="B10" s="127" t="s">
        <v>49</v>
      </c>
      <c r="C10" s="127"/>
      <c r="D10" s="127"/>
      <c r="E10" s="127"/>
      <c r="F10" s="21">
        <f t="shared" ref="F10:L10" si="2">SUM(F11,F15)</f>
        <v>2715427.2</v>
      </c>
      <c r="G10" s="40">
        <f t="shared" si="2"/>
        <v>1425590.0299999998</v>
      </c>
      <c r="H10" s="40">
        <f t="shared" si="2"/>
        <v>577032</v>
      </c>
      <c r="I10" s="40">
        <f t="shared" si="2"/>
        <v>386000</v>
      </c>
      <c r="J10" s="40">
        <f t="shared" si="2"/>
        <v>0</v>
      </c>
      <c r="K10" s="40">
        <f t="shared" si="2"/>
        <v>0</v>
      </c>
      <c r="L10" s="47">
        <f t="shared" si="2"/>
        <v>2388622.0299999998</v>
      </c>
    </row>
    <row r="11" spans="1:13" s="2" customFormat="1" ht="18.75" customHeight="1">
      <c r="A11" s="19" t="s">
        <v>15</v>
      </c>
      <c r="B11" s="127" t="s">
        <v>11</v>
      </c>
      <c r="C11" s="127"/>
      <c r="D11" s="127"/>
      <c r="E11" s="127"/>
      <c r="F11" s="14">
        <f>SUM(F12:F14)</f>
        <v>1864464</v>
      </c>
      <c r="G11" s="75">
        <f>SUM(G12:G14)</f>
        <v>855627.71</v>
      </c>
      <c r="H11" s="75">
        <f>SUM(H12:H14)</f>
        <v>577032</v>
      </c>
      <c r="I11" s="14">
        <f>SUM(I12:I14)</f>
        <v>386000</v>
      </c>
      <c r="J11" s="14">
        <f t="shared" ref="J11:K11" si="3">SUM(J12:J12)</f>
        <v>0</v>
      </c>
      <c r="K11" s="14">
        <f t="shared" si="3"/>
        <v>0</v>
      </c>
      <c r="L11" s="14">
        <f>SUM(L12:L14)</f>
        <v>1818659.71</v>
      </c>
    </row>
    <row r="12" spans="1:13" s="52" customFormat="1" ht="42.75" customHeight="1">
      <c r="A12" s="23" t="s">
        <v>58</v>
      </c>
      <c r="B12" s="56" t="s">
        <v>52</v>
      </c>
      <c r="C12" s="8" t="s">
        <v>16</v>
      </c>
      <c r="D12" s="9">
        <v>2024</v>
      </c>
      <c r="E12" s="9">
        <v>2026</v>
      </c>
      <c r="F12" s="12">
        <v>1178844</v>
      </c>
      <c r="G12" s="41">
        <f>668994+13372.75</f>
        <v>682366.75</v>
      </c>
      <c r="H12" s="41">
        <v>463032</v>
      </c>
      <c r="I12" s="41"/>
      <c r="J12" s="41"/>
      <c r="K12" s="45"/>
      <c r="L12" s="48">
        <f>SUM(G12:J12)</f>
        <v>1145398.75</v>
      </c>
      <c r="M12" s="10"/>
    </row>
    <row r="13" spans="1:13" s="52" customFormat="1" ht="42.75" customHeight="1">
      <c r="A13" s="23" t="s">
        <v>60</v>
      </c>
      <c r="B13" s="66" t="s">
        <v>61</v>
      </c>
      <c r="C13" s="8" t="s">
        <v>18</v>
      </c>
      <c r="D13" s="65">
        <v>2024</v>
      </c>
      <c r="E13" s="65">
        <v>2025</v>
      </c>
      <c r="F13" s="12">
        <v>185620</v>
      </c>
      <c r="G13" s="41">
        <v>173260.96</v>
      </c>
      <c r="H13" s="41"/>
      <c r="I13" s="41"/>
      <c r="J13" s="41"/>
      <c r="K13" s="45"/>
      <c r="L13" s="48">
        <f>SUM(G13:J13)</f>
        <v>173260.96</v>
      </c>
      <c r="M13" s="10"/>
    </row>
    <row r="14" spans="1:13" s="52" customFormat="1" ht="42.75" customHeight="1">
      <c r="A14" s="80" t="s">
        <v>103</v>
      </c>
      <c r="B14" s="97" t="s">
        <v>104</v>
      </c>
      <c r="C14" s="93" t="s">
        <v>18</v>
      </c>
      <c r="D14" s="98">
        <v>2026</v>
      </c>
      <c r="E14" s="98">
        <v>2027</v>
      </c>
      <c r="F14" s="99">
        <v>500000</v>
      </c>
      <c r="G14" s="102">
        <v>0</v>
      </c>
      <c r="H14" s="102">
        <v>114000</v>
      </c>
      <c r="I14" s="102">
        <v>386000</v>
      </c>
      <c r="J14" s="102"/>
      <c r="K14" s="100"/>
      <c r="L14" s="101">
        <f>SUM(G14:J14)</f>
        <v>500000</v>
      </c>
      <c r="M14" s="10"/>
    </row>
    <row r="15" spans="1:13" s="6" customFormat="1" ht="22.5" customHeight="1">
      <c r="A15" s="23" t="s">
        <v>17</v>
      </c>
      <c r="B15" s="128" t="s">
        <v>13</v>
      </c>
      <c r="C15" s="128"/>
      <c r="D15" s="128"/>
      <c r="E15" s="128"/>
      <c r="F15" s="11">
        <f t="shared" ref="F15:L15" si="4">SUM(F16:F16)</f>
        <v>850963.2</v>
      </c>
      <c r="G15" s="42">
        <f t="shared" si="4"/>
        <v>569962.31999999995</v>
      </c>
      <c r="H15" s="42">
        <f t="shared" si="4"/>
        <v>0</v>
      </c>
      <c r="I15" s="42">
        <f t="shared" si="4"/>
        <v>0</v>
      </c>
      <c r="J15" s="42">
        <f t="shared" si="4"/>
        <v>0</v>
      </c>
      <c r="K15" s="42">
        <f t="shared" si="4"/>
        <v>0</v>
      </c>
      <c r="L15" s="11">
        <f t="shared" si="4"/>
        <v>569962.31999999995</v>
      </c>
    </row>
    <row r="16" spans="1:13" s="7" customFormat="1" ht="36.75" customHeight="1">
      <c r="A16" s="23" t="s">
        <v>37</v>
      </c>
      <c r="B16" s="66" t="s">
        <v>61</v>
      </c>
      <c r="C16" s="8" t="s">
        <v>18</v>
      </c>
      <c r="D16" s="65">
        <v>2024</v>
      </c>
      <c r="E16" s="65">
        <v>2025</v>
      </c>
      <c r="F16" s="12">
        <v>850963.2</v>
      </c>
      <c r="G16" s="67">
        <v>569962.31999999995</v>
      </c>
      <c r="H16" s="12"/>
      <c r="I16" s="12"/>
      <c r="J16" s="12"/>
      <c r="K16" s="12"/>
      <c r="L16" s="48">
        <f>SUM(G16:J16)</f>
        <v>569962.31999999995</v>
      </c>
    </row>
    <row r="17" spans="1:14" s="7" customFormat="1" ht="53.25" hidden="1" customHeight="1">
      <c r="A17" s="23"/>
      <c r="B17" s="66"/>
      <c r="C17" s="8"/>
      <c r="D17" s="65"/>
      <c r="E17" s="65"/>
      <c r="F17" s="12"/>
      <c r="G17" s="67"/>
      <c r="H17" s="12"/>
      <c r="I17" s="12"/>
      <c r="J17" s="12"/>
      <c r="K17" s="12"/>
      <c r="L17" s="12"/>
    </row>
    <row r="18" spans="1:14" s="10" customFormat="1" ht="33.75" customHeight="1">
      <c r="A18" s="19" t="s">
        <v>19</v>
      </c>
      <c r="B18" s="124" t="s">
        <v>20</v>
      </c>
      <c r="C18" s="125"/>
      <c r="D18" s="125"/>
      <c r="E18" s="126"/>
      <c r="F18" s="22">
        <f t="shared" ref="F18:L18" si="5">SUM(F19:F20)</f>
        <v>0</v>
      </c>
      <c r="G18" s="43">
        <f t="shared" si="5"/>
        <v>0</v>
      </c>
      <c r="H18" s="43">
        <f t="shared" si="5"/>
        <v>0</v>
      </c>
      <c r="I18" s="43">
        <f t="shared" si="5"/>
        <v>0</v>
      </c>
      <c r="J18" s="43">
        <f t="shared" si="5"/>
        <v>0</v>
      </c>
      <c r="K18" s="43">
        <f t="shared" si="5"/>
        <v>0</v>
      </c>
      <c r="L18" s="49">
        <f t="shared" si="5"/>
        <v>0</v>
      </c>
    </row>
    <row r="19" spans="1:14" s="10" customFormat="1" ht="18.75" customHeight="1">
      <c r="A19" s="19" t="s">
        <v>21</v>
      </c>
      <c r="B19" s="124" t="s">
        <v>11</v>
      </c>
      <c r="C19" s="125"/>
      <c r="D19" s="125"/>
      <c r="E19" s="126"/>
      <c r="F19" s="22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9">
        <v>0</v>
      </c>
    </row>
    <row r="20" spans="1:14" s="10" customFormat="1" ht="18.75" customHeight="1">
      <c r="A20" s="19" t="s">
        <v>22</v>
      </c>
      <c r="B20" s="124" t="s">
        <v>13</v>
      </c>
      <c r="C20" s="125"/>
      <c r="D20" s="125"/>
      <c r="E20" s="126"/>
      <c r="F20" s="22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9">
        <v>0</v>
      </c>
    </row>
    <row r="21" spans="1:14" s="10" customFormat="1" ht="28.5" customHeight="1">
      <c r="A21" s="19" t="s">
        <v>23</v>
      </c>
      <c r="B21" s="124" t="s">
        <v>24</v>
      </c>
      <c r="C21" s="125"/>
      <c r="D21" s="125"/>
      <c r="E21" s="126"/>
      <c r="F21" s="22">
        <f t="shared" ref="F21:L21" si="6">SUM(F22,F25)</f>
        <v>95614182</v>
      </c>
      <c r="G21" s="49">
        <f t="shared" si="6"/>
        <v>53018017.579999998</v>
      </c>
      <c r="H21" s="49">
        <f t="shared" si="6"/>
        <v>21683738</v>
      </c>
      <c r="I21" s="49">
        <f t="shared" si="6"/>
        <v>1700000</v>
      </c>
      <c r="J21" s="49">
        <f t="shared" si="6"/>
        <v>0</v>
      </c>
      <c r="K21" s="49">
        <f t="shared" si="6"/>
        <v>0</v>
      </c>
      <c r="L21" s="49">
        <f t="shared" si="6"/>
        <v>76401755.579999998</v>
      </c>
    </row>
    <row r="22" spans="1:14" s="10" customFormat="1" ht="18.75" customHeight="1">
      <c r="A22" s="19" t="s">
        <v>25</v>
      </c>
      <c r="B22" s="124" t="s">
        <v>11</v>
      </c>
      <c r="C22" s="125"/>
      <c r="D22" s="125"/>
      <c r="E22" s="126"/>
      <c r="F22" s="22">
        <f>SUM(F23:F24)</f>
        <v>3744831</v>
      </c>
      <c r="G22" s="49">
        <f>SUM(G23:G24)</f>
        <v>818909</v>
      </c>
      <c r="H22" s="22">
        <f>SUM(H23:H24)</f>
        <v>422180</v>
      </c>
      <c r="I22" s="22">
        <f t="shared" ref="I22:L22" si="7">SUM(I23:I24)</f>
        <v>0</v>
      </c>
      <c r="J22" s="22">
        <f t="shared" si="7"/>
        <v>0</v>
      </c>
      <c r="K22" s="22">
        <f t="shared" si="7"/>
        <v>0</v>
      </c>
      <c r="L22" s="22">
        <f t="shared" si="7"/>
        <v>1241089</v>
      </c>
    </row>
    <row r="23" spans="1:14" s="5" customFormat="1" ht="36" customHeight="1">
      <c r="A23" s="23" t="s">
        <v>43</v>
      </c>
      <c r="B23" s="56" t="s">
        <v>44</v>
      </c>
      <c r="C23" s="8" t="s">
        <v>18</v>
      </c>
      <c r="D23" s="9">
        <v>2017</v>
      </c>
      <c r="E23" s="9">
        <v>2025</v>
      </c>
      <c r="F23" s="12">
        <f>240000+5000+100000+105000+110000+50000+52500+55400+280000+294000+303114+132065</f>
        <v>1727079</v>
      </c>
      <c r="G23" s="64">
        <v>396729</v>
      </c>
      <c r="H23" s="41">
        <v>0</v>
      </c>
      <c r="I23" s="45"/>
      <c r="J23" s="45"/>
      <c r="K23" s="45"/>
      <c r="L23" s="48">
        <f>SUM(G23:K23)</f>
        <v>396729</v>
      </c>
    </row>
    <row r="24" spans="1:14" s="5" customFormat="1" ht="36" customHeight="1">
      <c r="A24" s="23" t="s">
        <v>64</v>
      </c>
      <c r="B24" s="68" t="s">
        <v>62</v>
      </c>
      <c r="C24" s="69" t="s">
        <v>63</v>
      </c>
      <c r="D24" s="23">
        <v>2022</v>
      </c>
      <c r="E24" s="23">
        <v>2026</v>
      </c>
      <c r="F24" s="24">
        <v>2017752</v>
      </c>
      <c r="G24" s="33">
        <v>422180</v>
      </c>
      <c r="H24" s="33">
        <v>422180</v>
      </c>
      <c r="I24" s="33">
        <v>0</v>
      </c>
      <c r="J24" s="33"/>
      <c r="K24" s="33"/>
      <c r="L24" s="51">
        <v>844360</v>
      </c>
    </row>
    <row r="25" spans="1:14" s="10" customFormat="1" ht="27" customHeight="1">
      <c r="A25" s="19" t="s">
        <v>26</v>
      </c>
      <c r="B25" s="124" t="s">
        <v>13</v>
      </c>
      <c r="C25" s="125"/>
      <c r="D25" s="125"/>
      <c r="E25" s="126"/>
      <c r="F25" s="22">
        <f t="shared" ref="F25:L25" si="8">SUM(F26:F53)</f>
        <v>91869351</v>
      </c>
      <c r="G25" s="22">
        <f t="shared" si="8"/>
        <v>52199108.579999998</v>
      </c>
      <c r="H25" s="22">
        <f t="shared" si="8"/>
        <v>21261558</v>
      </c>
      <c r="I25" s="22">
        <f t="shared" si="8"/>
        <v>1700000</v>
      </c>
      <c r="J25" s="22">
        <f t="shared" si="8"/>
        <v>0</v>
      </c>
      <c r="K25" s="22">
        <f t="shared" si="8"/>
        <v>0</v>
      </c>
      <c r="L25" s="22">
        <f t="shared" si="8"/>
        <v>75160666.579999998</v>
      </c>
    </row>
    <row r="26" spans="1:14" s="7" customFormat="1" ht="42" customHeight="1">
      <c r="A26" s="77" t="s">
        <v>40</v>
      </c>
      <c r="B26" s="104" t="s">
        <v>45</v>
      </c>
      <c r="C26" s="115" t="s">
        <v>46</v>
      </c>
      <c r="D26" s="80">
        <v>2018</v>
      </c>
      <c r="E26" s="80">
        <v>2025</v>
      </c>
      <c r="F26" s="82">
        <v>19102248</v>
      </c>
      <c r="G26" s="83">
        <v>9962376</v>
      </c>
      <c r="H26" s="84">
        <v>7209312</v>
      </c>
      <c r="I26" s="94"/>
      <c r="J26" s="94"/>
      <c r="K26" s="94"/>
      <c r="L26" s="85">
        <f t="shared" ref="L26:L52" si="9">SUM(G26:K26)</f>
        <v>17171688</v>
      </c>
      <c r="N26" s="59"/>
    </row>
    <row r="27" spans="1:14" s="7" customFormat="1" ht="63" customHeight="1">
      <c r="A27" s="57" t="s">
        <v>41</v>
      </c>
      <c r="B27" s="95" t="s">
        <v>91</v>
      </c>
      <c r="C27" s="8" t="s">
        <v>68</v>
      </c>
      <c r="D27" s="23">
        <v>2024</v>
      </c>
      <c r="E27" s="23">
        <v>2025</v>
      </c>
      <c r="F27" s="24">
        <f>191000-70000</f>
        <v>121000</v>
      </c>
      <c r="G27" s="60">
        <f>191000-70000</f>
        <v>121000</v>
      </c>
      <c r="H27" s="96"/>
      <c r="I27" s="96"/>
      <c r="J27" s="96"/>
      <c r="K27" s="96"/>
      <c r="L27" s="50">
        <f t="shared" si="9"/>
        <v>121000</v>
      </c>
      <c r="N27" s="59"/>
    </row>
    <row r="28" spans="1:14" s="7" customFormat="1" ht="42" customHeight="1">
      <c r="A28" s="77" t="s">
        <v>50</v>
      </c>
      <c r="B28" s="104" t="s">
        <v>65</v>
      </c>
      <c r="C28" s="93" t="s">
        <v>69</v>
      </c>
      <c r="D28" s="80">
        <v>2024</v>
      </c>
      <c r="E28" s="80">
        <v>2025</v>
      </c>
      <c r="F28" s="82">
        <v>20000</v>
      </c>
      <c r="G28" s="83">
        <v>0</v>
      </c>
      <c r="H28" s="84"/>
      <c r="I28" s="94"/>
      <c r="J28" s="94"/>
      <c r="K28" s="94"/>
      <c r="L28" s="85">
        <f t="shared" si="9"/>
        <v>0</v>
      </c>
      <c r="N28" s="59"/>
    </row>
    <row r="29" spans="1:14" s="7" customFormat="1" ht="42" customHeight="1">
      <c r="A29" s="77" t="s">
        <v>42</v>
      </c>
      <c r="B29" s="103" t="s">
        <v>66</v>
      </c>
      <c r="C29" s="93" t="s">
        <v>67</v>
      </c>
      <c r="D29" s="80">
        <v>2024</v>
      </c>
      <c r="E29" s="80">
        <v>2025</v>
      </c>
      <c r="F29" s="82">
        <v>17220</v>
      </c>
      <c r="G29" s="83">
        <v>0</v>
      </c>
      <c r="H29" s="84"/>
      <c r="I29" s="94"/>
      <c r="J29" s="94"/>
      <c r="K29" s="94"/>
      <c r="L29" s="85">
        <f t="shared" si="9"/>
        <v>0</v>
      </c>
      <c r="N29" s="59"/>
    </row>
    <row r="30" spans="1:14" s="7" customFormat="1" ht="53.25" customHeight="1">
      <c r="A30" s="77" t="s">
        <v>28</v>
      </c>
      <c r="B30" s="105" t="s">
        <v>70</v>
      </c>
      <c r="C30" s="106" t="s">
        <v>71</v>
      </c>
      <c r="D30" s="80">
        <v>2024</v>
      </c>
      <c r="E30" s="80">
        <v>2025</v>
      </c>
      <c r="F30" s="82">
        <v>3316441</v>
      </c>
      <c r="G30" s="107">
        <f>2000000-1995000</f>
        <v>5000</v>
      </c>
      <c r="H30" s="107">
        <f>1222346+1995000</f>
        <v>3217346</v>
      </c>
      <c r="I30" s="108"/>
      <c r="J30" s="108"/>
      <c r="K30" s="108"/>
      <c r="L30" s="85">
        <f t="shared" si="9"/>
        <v>3222346</v>
      </c>
      <c r="N30" s="59"/>
    </row>
    <row r="31" spans="1:14" s="7" customFormat="1" ht="67.5" customHeight="1">
      <c r="A31" s="109" t="s">
        <v>29</v>
      </c>
      <c r="B31" s="110" t="s">
        <v>72</v>
      </c>
      <c r="C31" s="37" t="s">
        <v>73</v>
      </c>
      <c r="D31" s="23">
        <v>2024</v>
      </c>
      <c r="E31" s="23">
        <v>2026</v>
      </c>
      <c r="F31" s="24">
        <f>2000000+285000-81657+17000</f>
        <v>2220343</v>
      </c>
      <c r="G31" s="111">
        <f>800000+17000</f>
        <v>817000</v>
      </c>
      <c r="H31" s="111">
        <v>500000</v>
      </c>
      <c r="I31" s="111"/>
      <c r="J31" s="111"/>
      <c r="K31" s="111"/>
      <c r="L31" s="50">
        <f t="shared" si="9"/>
        <v>1317000</v>
      </c>
      <c r="N31" s="59"/>
    </row>
    <row r="32" spans="1:14" s="7" customFormat="1" ht="67.5" customHeight="1">
      <c r="A32" s="57" t="s">
        <v>30</v>
      </c>
      <c r="B32" s="72" t="s">
        <v>78</v>
      </c>
      <c r="C32" s="69" t="s">
        <v>68</v>
      </c>
      <c r="D32" s="70">
        <v>2024</v>
      </c>
      <c r="E32" s="23">
        <v>2025</v>
      </c>
      <c r="F32" s="24">
        <v>1000000</v>
      </c>
      <c r="G32" s="33">
        <v>1000000</v>
      </c>
      <c r="H32" s="33"/>
      <c r="I32" s="33"/>
      <c r="J32" s="33"/>
      <c r="K32" s="33"/>
      <c r="L32" s="50">
        <f t="shared" si="9"/>
        <v>1000000</v>
      </c>
      <c r="N32" s="59"/>
    </row>
    <row r="33" spans="1:13" s="28" customFormat="1" ht="48.75" customHeight="1">
      <c r="A33" s="57" t="s">
        <v>31</v>
      </c>
      <c r="B33" s="74" t="s">
        <v>92</v>
      </c>
      <c r="C33" s="37" t="s">
        <v>27</v>
      </c>
      <c r="D33" s="29">
        <v>2017</v>
      </c>
      <c r="E33" s="29">
        <v>2025</v>
      </c>
      <c r="F33" s="30">
        <v>945000</v>
      </c>
      <c r="G33" s="62">
        <v>650000</v>
      </c>
      <c r="H33" s="44"/>
      <c r="I33" s="44"/>
      <c r="J33" s="44"/>
      <c r="K33" s="44"/>
      <c r="L33" s="50">
        <f t="shared" si="9"/>
        <v>650000</v>
      </c>
    </row>
    <row r="34" spans="1:13" s="15" customFormat="1" ht="45.75" customHeight="1">
      <c r="A34" s="57" t="s">
        <v>32</v>
      </c>
      <c r="B34" s="73" t="s">
        <v>86</v>
      </c>
      <c r="C34" s="35" t="s">
        <v>36</v>
      </c>
      <c r="D34" s="53">
        <v>2020</v>
      </c>
      <c r="E34" s="29">
        <v>2027</v>
      </c>
      <c r="F34" s="54">
        <v>2450000</v>
      </c>
      <c r="G34" s="63">
        <v>0</v>
      </c>
      <c r="H34" s="55">
        <v>1300000</v>
      </c>
      <c r="I34" s="55">
        <v>1000000</v>
      </c>
      <c r="J34" s="55"/>
      <c r="K34" s="55"/>
      <c r="L34" s="50">
        <f t="shared" si="9"/>
        <v>2300000</v>
      </c>
    </row>
    <row r="35" spans="1:13" s="27" customFormat="1" ht="45.75" customHeight="1">
      <c r="A35" s="57" t="s">
        <v>33</v>
      </c>
      <c r="B35" s="112" t="s">
        <v>47</v>
      </c>
      <c r="C35" s="36" t="s">
        <v>36</v>
      </c>
      <c r="D35" s="23">
        <v>2023</v>
      </c>
      <c r="E35" s="23">
        <v>2026</v>
      </c>
      <c r="F35" s="24">
        <f>5254425</f>
        <v>5254425</v>
      </c>
      <c r="G35" s="113">
        <f>2794425+200000</f>
        <v>2994425</v>
      </c>
      <c r="H35" s="113">
        <v>2000000</v>
      </c>
      <c r="I35" s="114"/>
      <c r="J35" s="114"/>
      <c r="K35" s="114"/>
      <c r="L35" s="50">
        <f t="shared" si="9"/>
        <v>4994425</v>
      </c>
    </row>
    <row r="36" spans="1:13" s="7" customFormat="1" ht="49.5" customHeight="1">
      <c r="A36" s="77" t="s">
        <v>34</v>
      </c>
      <c r="B36" s="116" t="s">
        <v>59</v>
      </c>
      <c r="C36" s="117" t="s">
        <v>36</v>
      </c>
      <c r="D36" s="81">
        <v>2021</v>
      </c>
      <c r="E36" s="81">
        <v>2025</v>
      </c>
      <c r="F36" s="118">
        <v>4466657</v>
      </c>
      <c r="G36" s="119">
        <v>2277776.69</v>
      </c>
      <c r="H36" s="120"/>
      <c r="I36" s="120"/>
      <c r="J36" s="121"/>
      <c r="K36" s="121"/>
      <c r="L36" s="85">
        <f t="shared" si="9"/>
        <v>2277776.69</v>
      </c>
    </row>
    <row r="37" spans="1:13" s="32" customFormat="1" ht="41.25" customHeight="1">
      <c r="A37" s="77" t="s">
        <v>48</v>
      </c>
      <c r="B37" s="88" t="s">
        <v>38</v>
      </c>
      <c r="C37" s="79" t="s">
        <v>36</v>
      </c>
      <c r="D37" s="89">
        <v>2022</v>
      </c>
      <c r="E37" s="81">
        <v>2025</v>
      </c>
      <c r="F37" s="90">
        <v>4447054</v>
      </c>
      <c r="G37" s="83">
        <f>3562500+647853.73</f>
        <v>4210353.7300000004</v>
      </c>
      <c r="H37" s="91"/>
      <c r="I37" s="91"/>
      <c r="J37" s="92"/>
      <c r="K37" s="92"/>
      <c r="L37" s="85">
        <f t="shared" si="9"/>
        <v>4210353.7300000004</v>
      </c>
    </row>
    <row r="38" spans="1:13" s="31" customFormat="1" ht="36" customHeight="1">
      <c r="A38" s="77" t="s">
        <v>35</v>
      </c>
      <c r="B38" s="78" t="s">
        <v>39</v>
      </c>
      <c r="C38" s="79" t="s">
        <v>36</v>
      </c>
      <c r="D38" s="80">
        <v>2022</v>
      </c>
      <c r="E38" s="81">
        <v>2025</v>
      </c>
      <c r="F38" s="82">
        <v>14024558</v>
      </c>
      <c r="G38" s="83">
        <f>6258611.31+710000+44880.55</f>
        <v>7013491.8599999994</v>
      </c>
      <c r="H38" s="84"/>
      <c r="I38" s="84"/>
      <c r="J38" s="84"/>
      <c r="K38" s="84"/>
      <c r="L38" s="85">
        <f t="shared" si="9"/>
        <v>7013491.8599999994</v>
      </c>
    </row>
    <row r="39" spans="1:13" ht="48.75" customHeight="1">
      <c r="A39" s="77" t="s">
        <v>74</v>
      </c>
      <c r="B39" s="78" t="s">
        <v>53</v>
      </c>
      <c r="C39" s="87" t="s">
        <v>27</v>
      </c>
      <c r="D39" s="80">
        <v>2024</v>
      </c>
      <c r="E39" s="80">
        <v>2025</v>
      </c>
      <c r="F39" s="86">
        <f>121770+23370</f>
        <v>145140</v>
      </c>
      <c r="G39" s="83">
        <f>71770+23370</f>
        <v>95140</v>
      </c>
      <c r="H39" s="83"/>
      <c r="I39" s="83"/>
      <c r="J39" s="83"/>
      <c r="K39" s="86"/>
      <c r="L39" s="85">
        <f t="shared" si="9"/>
        <v>95140</v>
      </c>
      <c r="M39" s="61"/>
    </row>
    <row r="40" spans="1:13" ht="48.75" customHeight="1">
      <c r="A40" s="57" t="s">
        <v>75</v>
      </c>
      <c r="B40" s="58" t="s">
        <v>54</v>
      </c>
      <c r="C40" s="36" t="s">
        <v>27</v>
      </c>
      <c r="D40" s="23">
        <v>2024</v>
      </c>
      <c r="E40" s="23">
        <v>2025</v>
      </c>
      <c r="F40" s="51">
        <v>113160</v>
      </c>
      <c r="G40" s="60">
        <v>63160</v>
      </c>
      <c r="H40" s="60"/>
      <c r="I40" s="60"/>
      <c r="J40" s="60"/>
      <c r="K40" s="51"/>
      <c r="L40" s="50">
        <f t="shared" si="9"/>
        <v>63160</v>
      </c>
      <c r="M40" s="61"/>
    </row>
    <row r="41" spans="1:13" ht="48.75" customHeight="1">
      <c r="A41" s="57" t="s">
        <v>76</v>
      </c>
      <c r="B41" s="58" t="s">
        <v>55</v>
      </c>
      <c r="C41" s="36" t="s">
        <v>27</v>
      </c>
      <c r="D41" s="23">
        <v>2024</v>
      </c>
      <c r="E41" s="23">
        <v>2025</v>
      </c>
      <c r="F41" s="51">
        <v>107010</v>
      </c>
      <c r="G41" s="60">
        <v>57010</v>
      </c>
      <c r="H41" s="60"/>
      <c r="I41" s="60"/>
      <c r="J41" s="60"/>
      <c r="K41" s="51"/>
      <c r="L41" s="50">
        <f t="shared" si="9"/>
        <v>57010</v>
      </c>
      <c r="M41" s="61"/>
    </row>
    <row r="42" spans="1:13" ht="69" customHeight="1">
      <c r="A42" s="77" t="s">
        <v>77</v>
      </c>
      <c r="B42" s="78" t="s">
        <v>56</v>
      </c>
      <c r="C42" s="87" t="s">
        <v>27</v>
      </c>
      <c r="D42" s="80">
        <v>2024</v>
      </c>
      <c r="E42" s="80">
        <v>2025</v>
      </c>
      <c r="F42" s="86">
        <f>129150+15990</f>
        <v>145140</v>
      </c>
      <c r="G42" s="83">
        <f>79150+15990</f>
        <v>95140</v>
      </c>
      <c r="H42" s="83"/>
      <c r="I42" s="83"/>
      <c r="J42" s="83"/>
      <c r="K42" s="86"/>
      <c r="L42" s="85">
        <f t="shared" si="9"/>
        <v>95140</v>
      </c>
      <c r="M42" s="61"/>
    </row>
    <row r="43" spans="1:13" ht="56.25" customHeight="1">
      <c r="A43" s="77" t="s">
        <v>79</v>
      </c>
      <c r="B43" s="78" t="s">
        <v>57</v>
      </c>
      <c r="C43" s="87" t="s">
        <v>27</v>
      </c>
      <c r="D43" s="80">
        <v>2023</v>
      </c>
      <c r="E43" s="80">
        <v>2027</v>
      </c>
      <c r="F43" s="86">
        <v>1849992</v>
      </c>
      <c r="G43" s="83">
        <f>500000-20000</f>
        <v>480000</v>
      </c>
      <c r="H43" s="83">
        <v>200000</v>
      </c>
      <c r="I43" s="83">
        <v>200000</v>
      </c>
      <c r="J43" s="83"/>
      <c r="K43" s="86"/>
      <c r="L43" s="85">
        <f t="shared" si="9"/>
        <v>880000</v>
      </c>
      <c r="M43" s="61"/>
    </row>
    <row r="44" spans="1:13" ht="42" customHeight="1">
      <c r="A44" s="57" t="s">
        <v>80</v>
      </c>
      <c r="B44" s="71" t="s">
        <v>81</v>
      </c>
      <c r="C44" s="37" t="s">
        <v>27</v>
      </c>
      <c r="D44" s="23">
        <v>2025</v>
      </c>
      <c r="E44" s="23">
        <v>2026</v>
      </c>
      <c r="F44" s="51">
        <v>700000</v>
      </c>
      <c r="G44" s="60">
        <v>200000</v>
      </c>
      <c r="H44" s="60">
        <v>500000</v>
      </c>
      <c r="I44" s="60"/>
      <c r="J44" s="60"/>
      <c r="K44" s="51"/>
      <c r="L44" s="50">
        <f t="shared" si="9"/>
        <v>700000</v>
      </c>
    </row>
    <row r="45" spans="1:13" ht="49.5" customHeight="1">
      <c r="A45" s="57" t="s">
        <v>83</v>
      </c>
      <c r="B45" s="58" t="s">
        <v>82</v>
      </c>
      <c r="C45" s="36" t="s">
        <v>27</v>
      </c>
      <c r="D45" s="23">
        <v>2025</v>
      </c>
      <c r="E45" s="23">
        <v>2026</v>
      </c>
      <c r="F45" s="51">
        <v>1000000</v>
      </c>
      <c r="G45" s="60">
        <v>500000</v>
      </c>
      <c r="H45" s="60">
        <v>500000</v>
      </c>
      <c r="I45" s="60"/>
      <c r="J45" s="60"/>
      <c r="K45" s="51"/>
      <c r="L45" s="50">
        <f t="shared" si="9"/>
        <v>1000000</v>
      </c>
    </row>
    <row r="46" spans="1:13" ht="38.25">
      <c r="A46" s="57" t="s">
        <v>84</v>
      </c>
      <c r="B46" s="122" t="s">
        <v>85</v>
      </c>
      <c r="C46" s="37" t="s">
        <v>27</v>
      </c>
      <c r="D46" s="23">
        <v>2024</v>
      </c>
      <c r="E46" s="23">
        <v>2027</v>
      </c>
      <c r="F46" s="51">
        <f>1500000+349320</f>
        <v>1849320</v>
      </c>
      <c r="G46" s="60">
        <f>500000+279456</f>
        <v>779456</v>
      </c>
      <c r="H46" s="60">
        <v>500000</v>
      </c>
      <c r="I46" s="60">
        <v>500000</v>
      </c>
      <c r="J46" s="60"/>
      <c r="K46" s="51"/>
      <c r="L46" s="50">
        <f t="shared" si="9"/>
        <v>1779456</v>
      </c>
    </row>
    <row r="47" spans="1:13" ht="51">
      <c r="A47" s="77" t="s">
        <v>89</v>
      </c>
      <c r="B47" s="123" t="s">
        <v>87</v>
      </c>
      <c r="C47" s="115" t="s">
        <v>68</v>
      </c>
      <c r="D47" s="80">
        <v>2021</v>
      </c>
      <c r="E47" s="80">
        <v>2026</v>
      </c>
      <c r="F47" s="86">
        <v>738010</v>
      </c>
      <c r="G47" s="83">
        <v>100000</v>
      </c>
      <c r="H47" s="83">
        <v>500000</v>
      </c>
      <c r="I47" s="83"/>
      <c r="J47" s="83"/>
      <c r="K47" s="86"/>
      <c r="L47" s="85">
        <f t="shared" si="9"/>
        <v>600000</v>
      </c>
    </row>
    <row r="48" spans="1:13" ht="31.5" customHeight="1">
      <c r="A48" s="57" t="s">
        <v>90</v>
      </c>
      <c r="B48" s="71" t="s">
        <v>88</v>
      </c>
      <c r="C48" s="37" t="s">
        <v>27</v>
      </c>
      <c r="D48" s="23">
        <v>2024</v>
      </c>
      <c r="E48" s="23">
        <v>2026</v>
      </c>
      <c r="F48" s="51">
        <v>9000000</v>
      </c>
      <c r="G48" s="60">
        <v>4500000</v>
      </c>
      <c r="H48" s="60">
        <v>4500000</v>
      </c>
      <c r="I48" s="51"/>
      <c r="J48" s="51"/>
      <c r="K48" s="51"/>
      <c r="L48" s="50">
        <f t="shared" si="9"/>
        <v>9000000</v>
      </c>
    </row>
    <row r="49" spans="1:12" ht="25.5">
      <c r="A49" s="77" t="s">
        <v>93</v>
      </c>
      <c r="B49" s="78" t="s">
        <v>94</v>
      </c>
      <c r="C49" s="87" t="s">
        <v>27</v>
      </c>
      <c r="D49" s="80">
        <v>2024</v>
      </c>
      <c r="E49" s="80">
        <v>2025</v>
      </c>
      <c r="F49" s="82">
        <v>5494957</v>
      </c>
      <c r="G49" s="83">
        <f>3920000+775852.68</f>
        <v>4695852.68</v>
      </c>
      <c r="H49" s="83"/>
      <c r="I49" s="86"/>
      <c r="J49" s="86"/>
      <c r="K49" s="86"/>
      <c r="L49" s="85">
        <f t="shared" si="9"/>
        <v>4695852.68</v>
      </c>
    </row>
    <row r="50" spans="1:12" ht="25.5">
      <c r="A50" s="77" t="s">
        <v>95</v>
      </c>
      <c r="B50" s="78" t="s">
        <v>96</v>
      </c>
      <c r="C50" s="87" t="s">
        <v>27</v>
      </c>
      <c r="D50" s="80">
        <v>2024</v>
      </c>
      <c r="E50" s="80">
        <v>2025</v>
      </c>
      <c r="F50" s="82">
        <v>11812776</v>
      </c>
      <c r="G50" s="83">
        <f>10450000+60926.62</f>
        <v>10510926.619999999</v>
      </c>
      <c r="H50" s="83"/>
      <c r="I50" s="86"/>
      <c r="J50" s="86"/>
      <c r="K50" s="86"/>
      <c r="L50" s="85">
        <f t="shared" si="9"/>
        <v>10510926.619999999</v>
      </c>
    </row>
    <row r="51" spans="1:12" ht="25.5">
      <c r="A51" s="57" t="s">
        <v>97</v>
      </c>
      <c r="B51" s="58" t="s">
        <v>99</v>
      </c>
      <c r="C51" s="36" t="s">
        <v>27</v>
      </c>
      <c r="D51" s="23">
        <v>2025</v>
      </c>
      <c r="E51" s="23">
        <v>2026</v>
      </c>
      <c r="F51" s="24">
        <v>500000</v>
      </c>
      <c r="G51" s="60">
        <v>250000</v>
      </c>
      <c r="H51" s="60">
        <v>250000</v>
      </c>
      <c r="I51" s="60"/>
      <c r="J51" s="60"/>
      <c r="K51" s="51"/>
      <c r="L51" s="50">
        <f t="shared" si="9"/>
        <v>500000</v>
      </c>
    </row>
    <row r="52" spans="1:12" ht="25.5">
      <c r="A52" s="77" t="s">
        <v>98</v>
      </c>
      <c r="B52" s="78" t="s">
        <v>100</v>
      </c>
      <c r="C52" s="87" t="s">
        <v>27</v>
      </c>
      <c r="D52" s="80">
        <v>2025</v>
      </c>
      <c r="E52" s="80">
        <v>2026</v>
      </c>
      <c r="F52" s="82">
        <f>150000+9900</f>
        <v>159900</v>
      </c>
      <c r="G52" s="83">
        <v>75000</v>
      </c>
      <c r="H52" s="83">
        <f>75000+9900</f>
        <v>84900</v>
      </c>
      <c r="I52" s="83"/>
      <c r="J52" s="83"/>
      <c r="K52" s="86"/>
      <c r="L52" s="85">
        <f t="shared" si="9"/>
        <v>159900</v>
      </c>
    </row>
    <row r="53" spans="1:12" ht="25.5">
      <c r="A53" s="57" t="s">
        <v>102</v>
      </c>
      <c r="B53" s="58" t="s">
        <v>101</v>
      </c>
      <c r="C53" s="36" t="s">
        <v>27</v>
      </c>
      <c r="D53" s="23">
        <v>2024</v>
      </c>
      <c r="E53" s="23">
        <v>2025</v>
      </c>
      <c r="F53" s="24">
        <f>369000+500000</f>
        <v>869000</v>
      </c>
      <c r="G53" s="60">
        <f>500000+246000</f>
        <v>746000</v>
      </c>
      <c r="H53" s="60"/>
      <c r="I53" s="60"/>
      <c r="J53" s="60"/>
      <c r="K53" s="51"/>
      <c r="L53" s="50">
        <f t="shared" ref="L53" si="10">SUM(G53:K53)</f>
        <v>746000</v>
      </c>
    </row>
    <row r="61" spans="1:12" ht="15">
      <c r="B61" s="76"/>
    </row>
  </sheetData>
  <autoFilter ref="B1:B116" xr:uid="{00000000-0009-0000-0000-000001000000}"/>
  <mergeCells count="20">
    <mergeCell ref="A1:L1"/>
    <mergeCell ref="A4:A5"/>
    <mergeCell ref="B4:B5"/>
    <mergeCell ref="C4:C5"/>
    <mergeCell ref="D4:E4"/>
    <mergeCell ref="F4:F5"/>
    <mergeCell ref="G4:K4"/>
    <mergeCell ref="L4:L5"/>
    <mergeCell ref="B25:E25"/>
    <mergeCell ref="B7:E7"/>
    <mergeCell ref="B8:E8"/>
    <mergeCell ref="B9:E9"/>
    <mergeCell ref="B10:E10"/>
    <mergeCell ref="B11:E11"/>
    <mergeCell ref="B15:E15"/>
    <mergeCell ref="B18:E18"/>
    <mergeCell ref="B19:E19"/>
    <mergeCell ref="B20:E20"/>
    <mergeCell ref="B21:E21"/>
    <mergeCell ref="B22:E22"/>
  </mergeCells>
  <phoneticPr fontId="118" type="noConversion"/>
  <pageMargins left="1.0416666666666667E-3" right="0.19685039370078741" top="1.0817708333333333" bottom="0.47244094488188981" header="0.51181102362204722" footer="0.19685039370078741"/>
  <pageSetup paperSize="9" scale="65" fitToHeight="0" orientation="landscape" r:id="rId1"/>
  <headerFooter differentOddEven="1" differentFirst="1" alignWithMargins="0">
    <oddFooter>&amp;C&amp;P</oddFooter>
    <evenFooter>&amp;C&amp;P</evenFooter>
    <firstHeader>&amp;RZałącznik Nr 2
do uchwały Nr ..................
Rady Powiatu  Otwockiego
z dnia ...............................</firstHeader>
    <firstFooter>&amp;C&amp;P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4</vt:i4>
      </vt:variant>
    </vt:vector>
  </HeadingPairs>
  <TitlesOfParts>
    <vt:vector size="5" baseType="lpstr">
      <vt:lpstr>Zał. 2  </vt:lpstr>
      <vt:lpstr>'Zał. 2  '!_Hlk117760578</vt:lpstr>
      <vt:lpstr>'Zał. 2  '!_Hlk188274260</vt:lpstr>
      <vt:lpstr>'Zał. 2  '!Obszar_wydruku</vt:lpstr>
      <vt:lpstr>'Zał. 2 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2025-09-17T11:17:53Z</dcterms:modified>
</cp:coreProperties>
</file>