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Uchwała na sesję zm. budżet 18-04-2024\"/>
    </mc:Choice>
  </mc:AlternateContent>
  <xr:revisionPtr revIDLastSave="0" documentId="13_ncr:1_{D8B785D6-2447-412E-B3C9-4E5A2A4EC1D6}" xr6:coauthVersionLast="47" xr6:coauthVersionMax="47" xr10:uidLastSave="{00000000-0000-0000-0000-000000000000}"/>
  <bookViews>
    <workbookView xWindow="1065" yWindow="645" windowWidth="27825" windowHeight="14655" tabRatio="821" xr2:uid="{00000000-000D-0000-FFFF-FFFF00000000}"/>
  </bookViews>
  <sheets>
    <sheet name="Tab.2a " sheetId="73" r:id="rId1"/>
    <sheet name="Tab.3" sheetId="21" r:id="rId2"/>
    <sheet name="Tab.5 " sheetId="48" r:id="rId3"/>
    <sheet name="Tab.7" sheetId="74" r:id="rId4"/>
    <sheet name="Zał.1" sheetId="75" r:id="rId5"/>
  </sheets>
  <externalReferences>
    <externalReference r:id="rId6"/>
    <externalReference r:id="rId7"/>
    <externalReference r:id="rId8"/>
  </externalReference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2" hidden="1">'Tab.5 '!$C$1:$C$166</definedName>
    <definedName name="_xlnm._FilterDatabase" localSheetId="3" hidden="1">Tab.7!$D$2:$D$21</definedName>
    <definedName name="IdWzor">[1]DaneZrodlowe!$N$3</definedName>
    <definedName name="Inwestycje" localSheetId="0">#REF!</definedName>
    <definedName name="Inwestycje" localSheetId="2">#REF!</definedName>
    <definedName name="Inwestycje">#REF!</definedName>
    <definedName name="KwartalRb">[2]definicja!$B$5</definedName>
    <definedName name="_xlnm.Print_Area" localSheetId="0">'Tab.2a '!$A$2:$K$103</definedName>
    <definedName name="_xlnm.Print_Area" localSheetId="1">Tab.3!$A$2:$D$31</definedName>
    <definedName name="_xlnm.Print_Area" localSheetId="2">'Tab.5 '!$A$2:$F$164</definedName>
    <definedName name="_xlnm.Print_Area" localSheetId="4">Zał.1!$A$2:$G$39</definedName>
    <definedName name="Ostatni_rok_analizy">[3]WPF_Analiza!$L$1</definedName>
    <definedName name="Rok_bazowy">[2]DaneZrodlowe!$O$1</definedName>
    <definedName name="RokBazowy">[3]DaneZrodlowe!$N$1</definedName>
    <definedName name="RokMaxProg">[3]DaneZrodlowe!$Q$1</definedName>
    <definedName name="RokRb">[2]definicja!$B$4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  <definedName name="version">[3]definicja!$D$1</definedName>
    <definedName name="WydatkiPar">[2]definicja!$H$5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4" l="1"/>
  <c r="F46" i="73"/>
  <c r="D7" i="21"/>
  <c r="G64" i="73"/>
  <c r="H64" i="73"/>
  <c r="I64" i="73"/>
  <c r="F64" i="73"/>
  <c r="F63" i="73"/>
  <c r="H36" i="73" l="1"/>
  <c r="I36" i="73"/>
  <c r="G36" i="73"/>
  <c r="F10" i="73" l="1"/>
  <c r="G10" i="73" l="1"/>
  <c r="F21" i="73"/>
  <c r="J10" i="73"/>
  <c r="J7" i="73"/>
  <c r="G43" i="73"/>
  <c r="J29" i="73"/>
  <c r="F14" i="73"/>
  <c r="J23" i="73"/>
  <c r="G7" i="73"/>
  <c r="G33" i="73" l="1"/>
  <c r="G29" i="73"/>
  <c r="F77" i="73"/>
  <c r="G27" i="75"/>
  <c r="G76" i="73"/>
  <c r="G79" i="73" s="1"/>
  <c r="J67" i="73"/>
  <c r="G67" i="73"/>
  <c r="F66" i="73"/>
  <c r="F67" i="73" s="1"/>
  <c r="F76" i="73" l="1"/>
  <c r="F79" i="73" s="1"/>
  <c r="F12" i="74" l="1"/>
  <c r="F11" i="74" s="1"/>
  <c r="G37" i="75" l="1"/>
  <c r="F37" i="75"/>
  <c r="E37" i="75"/>
  <c r="G11" i="75"/>
  <c r="F11" i="75"/>
  <c r="E11" i="75"/>
  <c r="F19" i="74"/>
  <c r="F18" i="74" s="1"/>
  <c r="G18" i="74"/>
  <c r="G15" i="74"/>
  <c r="G14" i="74" s="1"/>
  <c r="F15" i="74"/>
  <c r="F14" i="74" s="1"/>
  <c r="G8" i="74"/>
  <c r="G6" i="74"/>
  <c r="G5" i="74" s="1"/>
  <c r="G21" i="74" s="1"/>
  <c r="F6" i="74"/>
  <c r="F5" i="74" l="1"/>
  <c r="F21" i="74" s="1"/>
  <c r="G38" i="75"/>
  <c r="F50" i="73"/>
  <c r="J43" i="73"/>
  <c r="G90" i="73" l="1"/>
  <c r="F90" i="73" s="1"/>
  <c r="H29" i="73"/>
  <c r="I29" i="73"/>
  <c r="F32" i="73"/>
  <c r="F33" i="73"/>
  <c r="F35" i="73"/>
  <c r="F38" i="73"/>
  <c r="H41" i="73"/>
  <c r="I41" i="73"/>
  <c r="J41" i="73"/>
  <c r="G41" i="73"/>
  <c r="F42" i="73"/>
  <c r="F39" i="73"/>
  <c r="F48" i="73"/>
  <c r="G18" i="73"/>
  <c r="F18" i="73" s="1"/>
  <c r="H43" i="73"/>
  <c r="I43" i="73"/>
  <c r="I96" i="73"/>
  <c r="H96" i="73"/>
  <c r="G96" i="73"/>
  <c r="F96" i="73"/>
  <c r="I94" i="73"/>
  <c r="H94" i="73"/>
  <c r="G94" i="73"/>
  <c r="F93" i="73"/>
  <c r="F94" i="73" s="1"/>
  <c r="I92" i="73"/>
  <c r="H92" i="73"/>
  <c r="G91" i="73"/>
  <c r="J89" i="73"/>
  <c r="I89" i="73"/>
  <c r="H89" i="73"/>
  <c r="G89" i="73"/>
  <c r="F88" i="73"/>
  <c r="F87" i="73"/>
  <c r="F86" i="73"/>
  <c r="I85" i="73"/>
  <c r="G85" i="73"/>
  <c r="F84" i="73"/>
  <c r="F83" i="73"/>
  <c r="F82" i="73"/>
  <c r="F81" i="73"/>
  <c r="H80" i="73"/>
  <c r="H85" i="73" s="1"/>
  <c r="I79" i="73"/>
  <c r="H79" i="73"/>
  <c r="H75" i="73"/>
  <c r="G74" i="73"/>
  <c r="F73" i="73"/>
  <c r="F72" i="73"/>
  <c r="I71" i="73"/>
  <c r="H71" i="73"/>
  <c r="G70" i="73"/>
  <c r="G71" i="73" s="1"/>
  <c r="G69" i="73"/>
  <c r="F68" i="73"/>
  <c r="F69" i="73" s="1"/>
  <c r="J64" i="73"/>
  <c r="F62" i="73"/>
  <c r="F61" i="73"/>
  <c r="J60" i="73"/>
  <c r="I60" i="73"/>
  <c r="H60" i="73"/>
  <c r="G60" i="73"/>
  <c r="F59" i="73"/>
  <c r="F60" i="73" s="1"/>
  <c r="F57" i="73"/>
  <c r="I56" i="73"/>
  <c r="H56" i="73"/>
  <c r="G56" i="73"/>
  <c r="F44" i="73"/>
  <c r="F37" i="73"/>
  <c r="F34" i="73"/>
  <c r="F30" i="73"/>
  <c r="F27" i="73"/>
  <c r="J26" i="73"/>
  <c r="I26" i="73"/>
  <c r="H26" i="73"/>
  <c r="G26" i="73"/>
  <c r="F24" i="73"/>
  <c r="I23" i="73"/>
  <c r="H23" i="73"/>
  <c r="G23" i="73"/>
  <c r="F22" i="73"/>
  <c r="F16" i="73"/>
  <c r="G15" i="73"/>
  <c r="F15" i="73" s="1"/>
  <c r="H13" i="73"/>
  <c r="H10" i="73" s="1"/>
  <c r="G13" i="73"/>
  <c r="F12" i="73"/>
  <c r="F11" i="73"/>
  <c r="I10" i="73"/>
  <c r="F9" i="73"/>
  <c r="F8" i="73"/>
  <c r="I7" i="73"/>
  <c r="H7" i="73"/>
  <c r="G58" i="73" l="1"/>
  <c r="F7" i="73"/>
  <c r="G75" i="73"/>
  <c r="F74" i="73"/>
  <c r="F75" i="73" s="1"/>
  <c r="G92" i="73"/>
  <c r="F41" i="73"/>
  <c r="F56" i="73"/>
  <c r="F43" i="73"/>
  <c r="F36" i="73"/>
  <c r="F91" i="73"/>
  <c r="F92" i="73" s="1"/>
  <c r="F13" i="73"/>
  <c r="F80" i="73"/>
  <c r="F85" i="73" s="1"/>
  <c r="F29" i="73"/>
  <c r="F70" i="73"/>
  <c r="F71" i="73" s="1"/>
  <c r="J58" i="73"/>
  <c r="J97" i="73" s="1"/>
  <c r="H58" i="73"/>
  <c r="H97" i="73" s="1"/>
  <c r="F89" i="73"/>
  <c r="F23" i="73"/>
  <c r="I58" i="73"/>
  <c r="I97" i="73" s="1"/>
  <c r="F26" i="73"/>
  <c r="G97" i="73" l="1"/>
  <c r="F58" i="73"/>
  <c r="F97" i="73" s="1"/>
  <c r="D20" i="21" l="1"/>
  <c r="D19" i="21" l="1"/>
  <c r="D17" i="21"/>
  <c r="D15" i="21" s="1"/>
  <c r="D14" i="21" l="1"/>
  <c r="D28" i="21" l="1"/>
  <c r="D10" i="21"/>
  <c r="D13" i="21" l="1"/>
</calcChain>
</file>

<file path=xl/sharedStrings.xml><?xml version="1.0" encoding="utf-8"?>
<sst xmlns="http://schemas.openxmlformats.org/spreadsheetml/2006/main" count="988" uniqueCount="376">
  <si>
    <t>Dział</t>
  </si>
  <si>
    <t>Rozdział</t>
  </si>
  <si>
    <t>010</t>
  </si>
  <si>
    <t>01005</t>
  </si>
  <si>
    <t>Prace geodezyjno-urządzeniowe na potrzeby rolnictwa</t>
  </si>
  <si>
    <t>Pozostała działalność</t>
  </si>
  <si>
    <t>Bezpieczeństwo publiczne i ochrona przeciwpożarowa</t>
  </si>
  <si>
    <t>Komendy powiatowe Państwowej Straży Pożarnej</t>
  </si>
  <si>
    <t>Ośrodki wsparcia</t>
  </si>
  <si>
    <t>Pozostałe zadania w zakresie polityki społecznej</t>
  </si>
  <si>
    <t>Zespoły do spraw orzekania o niepełnosprawności</t>
  </si>
  <si>
    <t>Rolnictwo i łowiectwo</t>
  </si>
  <si>
    <t>Zakup usług pozostałych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</si>
  <si>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</si>
  <si>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</si>
  <si>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</si>
  <si>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</si>
  <si>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</si>
  <si>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</si>
  <si>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</si>
  <si>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</si>
  <si>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</si>
  <si>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</si>
  <si>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</si>
  <si>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</si>
  <si>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</si>
  <si>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</si>
  <si>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</si>
  <si>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</si>
  <si>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</si>
  <si>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</si>
  <si>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</si>
  <si>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</si>
  <si>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</si>
  <si>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</si>
  <si>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</si>
  <si>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</si>
  <si>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</si>
  <si>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</si>
  <si>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</si>
  <si>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</si>
  <si>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</si>
  <si>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</si>
  <si>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</si>
  <si>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</si>
  <si>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Pomoc społeczna</t>
  </si>
  <si>
    <t>Świadczenia społeczne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</si>
  <si>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</si>
  <si>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</si>
  <si>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</si>
  <si>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</si>
  <si>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</si>
  <si>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</si>
  <si>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</si>
  <si>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</si>
  <si>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</si>
  <si>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</si>
  <si>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</si>
  <si>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</si>
  <si>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</si>
  <si>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</si>
  <si>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</si>
  <si>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</si>
  <si>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</si>
  <si>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</si>
  <si>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</si>
  <si>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</si>
  <si>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</si>
  <si>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</si>
  <si>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</si>
  <si>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</si>
  <si>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>Szkolenia pracowników niebędących członkami korpusu służby cywilnej</t>
  </si>
  <si>
    <t>852</t>
  </si>
  <si>
    <t>Zadania z zakresu geodezji i kartografii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</si>
  <si>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</si>
  <si>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</si>
  <si>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</si>
  <si>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</si>
  <si>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</si>
  <si>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</si>
  <si>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</si>
  <si>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</si>
  <si>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Wymiar sprawiedliwości</t>
  </si>
  <si>
    <t>Nieodpłatna pomoc prawna</t>
  </si>
  <si>
    <t>75515</t>
  </si>
  <si>
    <t>755</t>
  </si>
  <si>
    <t>Przychody ze spłat pożyczek i kredytów udzielonych ze środków publicznych</t>
  </si>
  <si>
    <t>§ 951</t>
  </si>
  <si>
    <t>§ 991</t>
  </si>
  <si>
    <t>Udzielone pożyczki i kredyty</t>
  </si>
  <si>
    <t>2110</t>
  </si>
  <si>
    <t>w tym:</t>
  </si>
  <si>
    <t>Opłaty z tytułu zakupu usług telekomunikacyjnych</t>
  </si>
  <si>
    <t>700</t>
  </si>
  <si>
    <t>70005</t>
  </si>
  <si>
    <t>750</t>
  </si>
  <si>
    <t/>
  </si>
  <si>
    <t>4300</t>
  </si>
  <si>
    <t>4210</t>
  </si>
  <si>
    <t>3020</t>
  </si>
  <si>
    <t>4010</t>
  </si>
  <si>
    <t>4040</t>
  </si>
  <si>
    <t>4110</t>
  </si>
  <si>
    <t>4120</t>
  </si>
  <si>
    <t>4170</t>
  </si>
  <si>
    <t>4260</t>
  </si>
  <si>
    <t>4270</t>
  </si>
  <si>
    <t>4280</t>
  </si>
  <si>
    <t>4360</t>
  </si>
  <si>
    <t>4410</t>
  </si>
  <si>
    <t>4430</t>
  </si>
  <si>
    <t>4440</t>
  </si>
  <si>
    <t>4480</t>
  </si>
  <si>
    <t>4520</t>
  </si>
  <si>
    <t>4700</t>
  </si>
  <si>
    <t>2360</t>
  </si>
  <si>
    <t>4390</t>
  </si>
  <si>
    <t>4580</t>
  </si>
  <si>
    <t>4590</t>
  </si>
  <si>
    <t>4610</t>
  </si>
  <si>
    <t>710</t>
  </si>
  <si>
    <t>71015</t>
  </si>
  <si>
    <t>4020</t>
  </si>
  <si>
    <t>4550</t>
  </si>
  <si>
    <t>75011</t>
  </si>
  <si>
    <t>4220</t>
  </si>
  <si>
    <t>754</t>
  </si>
  <si>
    <t>75411</t>
  </si>
  <si>
    <t>3070</t>
  </si>
  <si>
    <t>4050</t>
  </si>
  <si>
    <t>4060</t>
  </si>
  <si>
    <t>4070</t>
  </si>
  <si>
    <t>4180</t>
  </si>
  <si>
    <t>4230</t>
  </si>
  <si>
    <t>4250</t>
  </si>
  <si>
    <t>85203</t>
  </si>
  <si>
    <t>85295</t>
  </si>
  <si>
    <t>853</t>
  </si>
  <si>
    <t>85321</t>
  </si>
  <si>
    <t>3110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</si>
  <si>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</si>
  <si>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</si>
  <si>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</si>
  <si>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</si>
  <si>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</si>
  <si>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</si>
  <si>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Wpłaty na PPK finansowane przez podmiot zatrudniający</t>
  </si>
  <si>
    <t>Składki na Fundusz Pracy oraz Fundusz Solidarnościowy</t>
  </si>
  <si>
    <t>4710</t>
  </si>
  <si>
    <t>Przychody ze sprzedaży innych papierów wartościowych</t>
  </si>
  <si>
    <t>§ 931</t>
  </si>
  <si>
    <t>Równoważniki pieniężne i ekwiwalenty dla żołnierzy i funkcjonariuszy oraz pozostałe nleżności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</si>
  <si>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</si>
  <si>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a)  środki z Rządowego Funduszu Inwestycji Lokalnych</t>
  </si>
  <si>
    <t>b)  środki z Rządowego Funduszu Rozwoju Dróg</t>
  </si>
  <si>
    <t>Obrona narodowa</t>
  </si>
  <si>
    <t>75224</t>
  </si>
  <si>
    <t>752</t>
  </si>
  <si>
    <t>85231</t>
  </si>
  <si>
    <t>Pomoc dla cudzoziemców</t>
  </si>
  <si>
    <t>Opłaty na rzecz budżetu państwa</t>
  </si>
  <si>
    <t>4510</t>
  </si>
  <si>
    <t>Kwalifikacja wojskowa.</t>
  </si>
  <si>
    <t>• na wydatki majątkowe</t>
  </si>
  <si>
    <r>
      <rPr>
        <sz val="10"/>
        <color rgb="FF222222"/>
        <rFont val="Calibri"/>
        <family val="2"/>
        <charset val="238"/>
      </rPr>
      <t>•</t>
    </r>
    <r>
      <rPr>
        <sz val="10"/>
        <color rgb="FF222222"/>
        <rFont val="Arial"/>
        <family val="2"/>
        <charset val="238"/>
      </rPr>
      <t xml:space="preserve"> na wydatki majątkowe</t>
    </r>
  </si>
  <si>
    <r>
      <rPr>
        <sz val="10"/>
        <color rgb="FF222222"/>
        <rFont val="Calibri"/>
        <family val="2"/>
        <charset val="238"/>
      </rPr>
      <t>•</t>
    </r>
    <r>
      <rPr>
        <sz val="10"/>
        <color rgb="FF222222"/>
        <rFont val="Arial"/>
        <family val="2"/>
        <charset val="238"/>
      </rPr>
      <t xml:space="preserve"> na wydatki bieżące </t>
    </r>
  </si>
  <si>
    <t>Dotacja celowa otrzymana z budżetu państwa na zadania bieżące z zakresu administracji rządowej oraz inne zadania zlecone ustawami realizowane przez powiat</t>
  </si>
  <si>
    <t>Razem:</t>
  </si>
  <si>
    <t>Dochody i wydatki związane z realizacją zadań z zakresu administracji rządowej i innych zadań zleconych    jednostce samorządu terytorialnego odrębnymi ustawami na 2024 rok - po zmianach</t>
  </si>
  <si>
    <t>Przychody i rozchody budżetu w 2024 roku - po zmianach</t>
  </si>
  <si>
    <t>Plan wydatków majątkowych na 2024 rok  - po zmianach</t>
  </si>
  <si>
    <t>Rozdz.</t>
  </si>
  <si>
    <t>§</t>
  </si>
  <si>
    <t>Nazwa zadania</t>
  </si>
  <si>
    <t>Plan</t>
  </si>
  <si>
    <t>z tego:</t>
  </si>
  <si>
    <t>Uwagi</t>
  </si>
  <si>
    <t>środki własne</t>
  </si>
  <si>
    <t>kredyty, pożyczki, obligacje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</si>
  <si>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</si>
  <si>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</si>
  <si>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</si>
  <si>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</si>
  <si>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</si>
  <si>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</si>
  <si>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12.</t>
  </si>
  <si>
    <t>Gmina Celestynów</t>
  </si>
  <si>
    <t xml:space="preserve">Rozbudowa dróg powiatowych Nr 2715W i Nr 2716W w miejsc. Dyzin, Jatne i Celestynów, gm. Celestynów, powiat otwocki </t>
  </si>
  <si>
    <t>B.800 000                B. 294 425</t>
  </si>
  <si>
    <t>WPF</t>
  </si>
  <si>
    <t>Przejście przez DW797 od ul. Laskowskiej</t>
  </si>
  <si>
    <t>Gmina Otwock</t>
  </si>
  <si>
    <t>Budowa ciągu pieszo-rowerowego w drodze powiatowej 2764W ul. Żeromskiego na odcinku od ul. Jałowcowej do ul. Laskowej</t>
  </si>
  <si>
    <t>Budowa ścieżki rowerowej i chodnika w drodze powiatowej Nr 2759W ul. Narutowicza od ul. Stawowej w kikerunku S17</t>
  </si>
  <si>
    <t>Rozbudowa skrzyżowania dróg powiatowych Nr 2765W ul. Karczewskiej i Nr 2760W ul. Batorego i ul. Matejki w Otwocku</t>
  </si>
  <si>
    <t>Rozbudowa i przebudowa drogi powiatowej Nr 2759W ul. Poniatowskiego w Otwocku</t>
  </si>
  <si>
    <t>A. 10 187 893,53</t>
  </si>
  <si>
    <t>Rozbudowa drogi powiatowej Nr 2757W ul. Warszawskiej i ul. Jana Pawła II w Otwocku</t>
  </si>
  <si>
    <t>A. 1 343 981,49</t>
  </si>
  <si>
    <t>Modernizacja drogi 2765W</t>
  </si>
  <si>
    <t>F. 3 920 000</t>
  </si>
  <si>
    <t>Modernizacja infrastruktury drogowej na terenie Miasta Otwocka</t>
  </si>
  <si>
    <t>F. 10 450 000</t>
  </si>
  <si>
    <t>Modernizacja chodnika w drodze powiatowej Nr 2760W ul. Filipowicza w Otwocku</t>
  </si>
  <si>
    <t>Przebudowa drogi powiatowej Nr 2762W ul. Kraszewskiego w Otwocku</t>
  </si>
  <si>
    <t>Miasto Józefów</t>
  </si>
  <si>
    <t>Modernizacja nawierzchni drogi Nr 2766W w Józefowie</t>
  </si>
  <si>
    <t>F. 1 900 000</t>
  </si>
  <si>
    <t>Gmina Sobienie Jeziory</t>
  </si>
  <si>
    <t>13.</t>
  </si>
  <si>
    <t>Modernizacja infrastruktury drogowej na terenie Gminy Sobienie-Jeziory</t>
  </si>
  <si>
    <t>Gmina Wiązowna</t>
  </si>
  <si>
    <t>14.</t>
  </si>
  <si>
    <t>Rozbudowa drogi powiatowej Nr 2709W Żanęcin - Dziechciniec w miejscowości Żanęcin</t>
  </si>
  <si>
    <t>A. 4 082 485,41</t>
  </si>
  <si>
    <t>15.</t>
  </si>
  <si>
    <t>Rozbudowa skrzyżowania ul. Napoleońskiej i Łąkowej w Gliniance</t>
  </si>
  <si>
    <t>F. 1 142 961,91</t>
  </si>
  <si>
    <t>Gmina Osieck</t>
  </si>
  <si>
    <t>16.</t>
  </si>
  <si>
    <t>Poprawa bezpieczeństwa na drodze powiatowej Nr 1315W w m. Augustówka</t>
  </si>
  <si>
    <t>Gmina Karczew</t>
  </si>
  <si>
    <t>17.</t>
  </si>
  <si>
    <t>Przebudowa skrzyżowania ul. Mickiewicza z ul. Bema</t>
  </si>
  <si>
    <t>ZADANIA MIĘDZYGMINNE</t>
  </si>
  <si>
    <t>18.</t>
  </si>
  <si>
    <t xml:space="preserve">Modernizacja infrastruktury dróg powiatowych Powiatu Otwockiego polegająca na modernizacji przepraw przez cieki </t>
  </si>
  <si>
    <t>F. 3 800 000</t>
  </si>
  <si>
    <t>19.</t>
  </si>
  <si>
    <t>Modernizacja infrastruktury drogowej Powiatu Otwockiego polegająca na modernizacji przepraw przez cieki wodne  - etap II</t>
  </si>
  <si>
    <t>F. 3 562 500</t>
  </si>
  <si>
    <t>20.</t>
  </si>
  <si>
    <t>Modernizacja infrastruktury drogowej i mostowej na terenie Powiatu Otwockiego</t>
  </si>
  <si>
    <t>F.12 207 500</t>
  </si>
  <si>
    <t>Zakupy inwestycyjne w  ZDP</t>
  </si>
  <si>
    <t>21.</t>
  </si>
  <si>
    <t>Zakupy inwestycyjne w Zarządzie Dróg Powiatowych</t>
  </si>
  <si>
    <t>Razem Rozdział 60014</t>
  </si>
  <si>
    <t>22.</t>
  </si>
  <si>
    <t xml:space="preserve">Rolety do szaf archiwalnych </t>
  </si>
  <si>
    <t>Razem rozdział 71012</t>
  </si>
  <si>
    <t>23.</t>
  </si>
  <si>
    <t>Budowa budynku siedziby Starostwa Powiatowego w Otwocku oraz wybranych powiatowych jednostek organizacyjnych i wybranych służb powiatowych wraz z zagospodarowaniem terenu</t>
  </si>
  <si>
    <t>24.</t>
  </si>
  <si>
    <t>Przebudowa pomieszczenia Kancelarii mająca na celu utworzenie Biura Obsługi Interesanta przy ul.Górnej 13</t>
  </si>
  <si>
    <t>Razem rozdział 75020</t>
  </si>
  <si>
    <t>25.</t>
  </si>
  <si>
    <t>Wpłata na zakup ciężkiego samochodu ratowniczo-gaśniczego na potrzeby Jednostki Ratowniczo-Gaśniczej PSP w Otwocku</t>
  </si>
  <si>
    <t>Razem rozdział 75410</t>
  </si>
  <si>
    <t>26.</t>
  </si>
  <si>
    <t>Rezerwa na inwestycje i zakupy inwestycyjne</t>
  </si>
  <si>
    <t>Razem rozdział 75818</t>
  </si>
  <si>
    <t>27.</t>
  </si>
  <si>
    <t xml:space="preserve">Zakup 4 planów tyflograficznych budynku dla potrzeb dostosowania szkoły dla osób niepełnosprawnych w Liceum Ogólnokształcącym im. K.I. Gałczyńskiego w Otwocku </t>
  </si>
  <si>
    <t>28.</t>
  </si>
  <si>
    <t xml:space="preserve">Zakup i montaż schodołazu dla potrzeb osób niepełnosprawnych w Liceum Ogólnokształcącym im. K.I. Gałczyńskiego w Otwocku </t>
  </si>
  <si>
    <t>29.</t>
  </si>
  <si>
    <t>Prace konserwatorskie i restauratorskie zachodniej elewacji budynku Liceum Ogólnokształcącego Nr I im. K.I. Gałczyńskiego w Otwocku</t>
  </si>
  <si>
    <t>F. 980 000</t>
  </si>
  <si>
    <t>Razem rozdział 80120</t>
  </si>
  <si>
    <t>30.</t>
  </si>
  <si>
    <t>Wniesienie wkładu pieniężnego - zwiększenie udziału w Powiatowym Centrum Zdrowia Sp. z o.o.</t>
  </si>
  <si>
    <t>31.</t>
  </si>
  <si>
    <t>Dotacja dla Powiatowego Centrum Zdrowia Sp. z o.o. w Otwocku na przebudowę i modernizację podziemia szpitala oraz modernizację przychodni specjalistycznej</t>
  </si>
  <si>
    <t>D. 2 117 313,15</t>
  </si>
  <si>
    <t>Razem rozdział 85111</t>
  </si>
  <si>
    <t>32.</t>
  </si>
  <si>
    <t>Rozbudowa i modernizacja Domu Pomocy Społecznej Wrzos w Otwocku</t>
  </si>
  <si>
    <t xml:space="preserve">F. 9 350 000    </t>
  </si>
  <si>
    <t>33.</t>
  </si>
  <si>
    <t>Przyjazna przestrzeń w Domu Pomocy Społecznej „Anielin” –  dostępność architektoniczna (dostosowanie łazienek do potrzeb osób niepełnosprawnych)</t>
  </si>
  <si>
    <t>34.</t>
  </si>
  <si>
    <t>Przyjazna przestrzeń w Domu Pomocy Społecznej „Anielin” – dostępność informacyjno-komunikacyjna (zakup planu tyflograficznego)</t>
  </si>
  <si>
    <t>35.</t>
  </si>
  <si>
    <t>Wyposażenie Domu Pomocy Społecznej "Wrzos"</t>
  </si>
  <si>
    <t>Razem Rozdział 85202</t>
  </si>
  <si>
    <t>36.</t>
  </si>
  <si>
    <t>Zakup serwera wraz z osprzętem pomocniczym dla PCPR  w Otwocku</t>
  </si>
  <si>
    <t>37.</t>
  </si>
  <si>
    <t>Dostępny PCPR – dostępność architektoniczna (wykonanie podjazdu dla osób niepełnosprawnych)</t>
  </si>
  <si>
    <t>38.</t>
  </si>
  <si>
    <t>Dostępny PCPR – dostępność informacyjno-komunikacyjna (zakup planu tyflograficznego)</t>
  </si>
  <si>
    <t>Razem Rozdział 85218</t>
  </si>
  <si>
    <t>39.</t>
  </si>
  <si>
    <t>Dostosowanie obiektu Specjalnego Ośrodka Szkolno-Wychowawczego Nr 2 w Otwocku do zaleceń p.poż. pokontrolnych, zgodnie z ekspertyzą techniczną dotyczącą stanu ochrony p.poż.</t>
  </si>
  <si>
    <t>(pierwszy etap prac)</t>
  </si>
  <si>
    <t>40.</t>
  </si>
  <si>
    <t>Budowa hali sportowej  na terenie Specjalnego Ośrodka Szkolno-Wychowawczego Nr 1 im. Marii Konopnickiej w Otwocku</t>
  </si>
  <si>
    <t>Razem Rozdział 85403</t>
  </si>
  <si>
    <t>41.</t>
  </si>
  <si>
    <t xml:space="preserve">Zakup i montaż platformy schodowej dla osób niepełnosprawnych w Młodzieżowym Ośrodku Socjoterapii "Jędruś" w Józefowie </t>
  </si>
  <si>
    <t>Razem Rozdział 85421</t>
  </si>
  <si>
    <t>Razem Rozdział 85510</t>
  </si>
  <si>
    <t>Ogółem</t>
  </si>
  <si>
    <t>A. Dotacje i środki z budżetu państwa (np. od wojewody, MEN, UKFiS, …), w tym: Rządowy Fundusz Rozwoju Dróg</t>
  </si>
  <si>
    <t>B. Środki i dotacje otrzymane od innych jst oraz innych jednostek zaliczanych do sektora finansów publicznych</t>
  </si>
  <si>
    <t>C. Inne źródła  - Rządowy Fundusz Inwestycji Lokalnych 2020</t>
  </si>
  <si>
    <t>D. Inne źródła  - Rządowy Fundusz Inwestycji Lokalnych 2021</t>
  </si>
  <si>
    <t>F. Inne źródła - Program Inwestycji Strategicznych - Polski Ład</t>
  </si>
  <si>
    <t>Poprawa bezpieczeństwa na przejściach dla pieszych zlokalizowanych na drogach  powiatowych:</t>
  </si>
  <si>
    <t xml:space="preserve">2. Nr 2772W ul. Wyszyńskiego w Karczewie przy ul. Miziołka w Karczewie </t>
  </si>
  <si>
    <t>3. Nr 2768W ul. Graniczna w Józefowie przy ul. Lisiej w Józefowie</t>
  </si>
  <si>
    <t>4. Nr 2759W ul. Poniatowskiego przy ul. Wspólnej w Otwocku</t>
  </si>
  <si>
    <t>5. Nr 2767W ul. Wyspiańskiego w Józefowie przy ul. Sienkiewicza</t>
  </si>
  <si>
    <t>42.</t>
  </si>
  <si>
    <t>opracowanie dokumentacji projektowo-kosztorysowej</t>
  </si>
  <si>
    <t>Gmina Kołbiel</t>
  </si>
  <si>
    <t>Przebudowa/modernizacja mostu w ciągu drogi powiatowej Nr 2730W                       w m. Nadbrzeż gm. Karczew</t>
  </si>
  <si>
    <t>43.</t>
  </si>
  <si>
    <t>44.</t>
  </si>
  <si>
    <t>45.</t>
  </si>
  <si>
    <t>46.</t>
  </si>
  <si>
    <t>47.</t>
  </si>
  <si>
    <t>Rozbudowa drogi powiatowej DP2701W w gm. Wiązowna</t>
  </si>
  <si>
    <t>1. Nr 2729W w miejscowości Otwock Mały gm. Karczew przy sklepie</t>
  </si>
  <si>
    <t>Transport i łączność</t>
  </si>
  <si>
    <t>Lokalny transport zbiorowy</t>
  </si>
  <si>
    <t>Dotacja celowa przekazana gminie na zadania bieżące realizowane na podstawie porozumień (umów) między jednostkami samorządu terytorialnego</t>
  </si>
  <si>
    <t>Drogi publiczne powiatowe</t>
  </si>
  <si>
    <t xml:space="preserve">Dotacja celowa otrzymana z tytułu  pomocy finansowej udzielanej między jednostkami samorządu terytorialnego na dofinansowanie własnych zadań inwestycyjnych i zakupów inwestycyjnych </t>
  </si>
  <si>
    <t>Rehabilitacja zawodowa i społeczna osób niepełnosprawnych</t>
  </si>
  <si>
    <t>Dotacja celowa otrzymana z powiatu na zadania bieżące realizowane na podstawie porozumień (umów) między jednostkami samorządu terytorialnego</t>
  </si>
  <si>
    <t>Dotacja celowa przekazana dla powiatu na zadania bieżące realizowane na podstawie porozumień (umów) między jednostkami samorządu terytorialnego</t>
  </si>
  <si>
    <t>Kultura i ochrona dziedzictwa narodowego</t>
  </si>
  <si>
    <t>Biblioteki</t>
  </si>
  <si>
    <t>Dotacja celowa otrzymana z tytułu pomocy finansowej udzielanej między jednostkami samorządu terytorialnego na dofinansowanie własnych zadań bieżących</t>
  </si>
  <si>
    <t>Razem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</si>
  <si>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</si>
  <si>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</si>
  <si>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</si>
  <si>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</si>
  <si>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</si>
  <si>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</si>
  <si>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</si>
  <si>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</si>
  <si>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</si>
  <si>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</si>
  <si>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</si>
  <si>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</si>
  <si>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Dotacja celowa z budżetu na finansowanie lub dofinansowanie zadań zleconych do realizacjipozostałym jednostkom nie zaliczanym do sektora finansów publicznych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</si>
  <si>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</si>
  <si>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z budżetu na finansowanie lub dofinansowanie zadań zleconych do realizacji stowarzyszeniom</t>
  </si>
  <si>
    <t>Dotacja podmiotowa z budżetu dla niepublicznej jednostki oświaty</t>
  </si>
  <si>
    <t>Dotacja podmiotowa z budżetu dla jednostek niezaliczanych do sektora finansów publicznych</t>
  </si>
  <si>
    <t>Dotacja celowa z budżetu na finansowanie lub dofinansowanie kosztów realizacji inwestycji i zakupów inwestycyjnych jednostek nie zaliczanych do sektora finansów publicznych</t>
  </si>
  <si>
    <t>Dotacja celowa z budżetu na finansowanie lub dofinansowanie prac remontowych i konserwatorskich obiektów zabytkowych przekazane jednostkom niezaliczanym do sektora finansów publicznych</t>
  </si>
  <si>
    <t>Razem jednostki nienależące do sektora finansów publicznych</t>
  </si>
  <si>
    <t>Ogółem plan dotacji na 2024 rok</t>
  </si>
  <si>
    <t>Ochrona zdrowia</t>
  </si>
  <si>
    <t>Dochody i wydatki związane z realizacją zadań realizowanych w drodze umów lub porozumień między                                              jednostkami samorządu terytorialnego na 2024 rok - po zmianach</t>
  </si>
  <si>
    <t>Dotacje na 2024 roku udzielane z budżetu podmiotom należącym                                                                                               i nienależącym do sektora finansów publicznych - po zmianach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</si>
  <si>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</si>
  <si>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</si>
  <si>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</si>
  <si>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</si>
  <si>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A. 100 000</t>
  </si>
  <si>
    <t>Razem rozdział 75095</t>
  </si>
  <si>
    <t>Poprawa cyberbezpieczeństwa w Starostwie Powiatowym w Otwocku</t>
  </si>
  <si>
    <t>A. 372 619,77</t>
  </si>
  <si>
    <t>A. 46 054,12</t>
  </si>
  <si>
    <t>projekt współfinansowany ze środków Unii Europejskiej</t>
  </si>
  <si>
    <t>48.</t>
  </si>
  <si>
    <t>Dotacja dla Powiatowego Centrum Zdrowia Sp. z o.o. w Otwocku na zakup videogastroskopu</t>
  </si>
  <si>
    <t>49.</t>
  </si>
  <si>
    <t>D. 299 000  (odsetki) z RFIL</t>
  </si>
  <si>
    <t>Zakup  i montaż stacji ładowania pojazdów typu AC na parkingu znajdującym się na terenie Starostwa Powiatowego w Otwocku przy ul. Górnej 13</t>
  </si>
  <si>
    <t>Przebudowa/modernizacja mostu w ciągu drogi powiatowej Nr 2724W                            w m. Brzezinka gm. Karczew</t>
  </si>
  <si>
    <t>Przebudowa/modernizacja mostu w ciągu drogi powiatowej Nr 2746W                           w m. Grabianka gm. Osieck</t>
  </si>
  <si>
    <t>Przebudowa drogi powiatowej Nr 2730W Nadbrzeż - Glinki</t>
  </si>
  <si>
    <t>środki na zadania określone w ustawie o ochronie gruntów rolnych i leśnych</t>
  </si>
  <si>
    <t>Przebudowa/modernizacja mostu w ciągu drogi powiatowej Nr 2739W                          w m. Radachówka gm. Kołbiel</t>
  </si>
  <si>
    <t xml:space="preserve">B. 100 000   </t>
  </si>
  <si>
    <t>Dotacja celowa otrzymana z samorządu województwa na inwestycje i zakupy inwestycyjne realizowane na podstawie porozumień (umów) między jednostkami samorządu terytorialnego</t>
  </si>
  <si>
    <t>B. 200 000,00</t>
  </si>
  <si>
    <t>Różne wydatki na rzecz osób fizycznych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</si>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</sst>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_ ;\-#,##0\ 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_ ;\-#,##0.00\ "/>
  </numFmts>
  <fonts count="56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i/>
      <sz val="10"/>
      <color rgb="FF22222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222222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3">
    <xf numFmtId="0" fontId="0" fillId="0" borderId="0" applyNumberFormat="0" applyFill="0" applyBorder="0" applyAlignment="0" applyProtection="0">
      <alignment vertical="top"/>
    </xf>
    <xf numFmtId="0" fontId="9" fillId="0" borderId="0"/>
    <xf numFmtId="0" fontId="12" fillId="0" borderId="0"/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5" fillId="0" borderId="0"/>
    <xf numFmtId="164" fontId="18" fillId="0" borderId="0"/>
    <xf numFmtId="0" fontId="9" fillId="0" borderId="0"/>
    <xf numFmtId="0" fontId="12" fillId="0" borderId="0"/>
    <xf numFmtId="0" fontId="12" fillId="0" borderId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/>
    <xf numFmtId="0" fontId="6" fillId="0" borderId="0"/>
    <xf numFmtId="0" fontId="26" fillId="0" borderId="0"/>
    <xf numFmtId="0" fontId="28" fillId="0" borderId="0"/>
    <xf numFmtId="0" fontId="29" fillId="0" borderId="0"/>
    <xf numFmtId="0" fontId="5" fillId="0" borderId="0"/>
    <xf numFmtId="0" fontId="26" fillId="0" borderId="0"/>
    <xf numFmtId="0" fontId="30" fillId="0" borderId="0"/>
    <xf numFmtId="0" fontId="4" fillId="0" borderId="0"/>
    <xf numFmtId="0" fontId="26" fillId="0" borderId="0"/>
    <xf numFmtId="0" fontId="3" fillId="0" borderId="0"/>
    <xf numFmtId="0" fontId="35" fillId="0" borderId="0"/>
    <xf numFmtId="0" fontId="2" fillId="0" borderId="0"/>
    <xf numFmtId="0" fontId="36" fillId="0" borderId="0"/>
    <xf numFmtId="0" fontId="38" fillId="0" borderId="0"/>
    <xf numFmtId="0" fontId="1" fillId="0" borderId="0"/>
  </cellStyleXfs>
  <cellXfs count="596">
    <xf numFmtId="0" fontId="0" fillId="0" borderId="0" xfId="0" applyAlignment="1"/>
    <xf numFmtId="0" fontId="19" fillId="0" borderId="0" xfId="9" applyFont="1" applyAlignment="1">
      <alignment vertical="center"/>
    </xf>
    <xf numFmtId="0" fontId="15" fillId="0" borderId="0" xfId="9" applyFont="1" applyAlignment="1">
      <alignment vertical="center"/>
    </xf>
    <xf numFmtId="0" fontId="15" fillId="0" borderId="0" xfId="9" applyFont="1" applyAlignment="1">
      <alignment horizontal="right" vertical="top"/>
    </xf>
    <xf numFmtId="0" fontId="17" fillId="4" borderId="5" xfId="9" applyFont="1" applyFill="1" applyBorder="1" applyAlignment="1">
      <alignment horizontal="center" vertical="center"/>
    </xf>
    <xf numFmtId="0" fontId="17" fillId="4" borderId="1" xfId="9" applyFont="1" applyFill="1" applyBorder="1" applyAlignment="1">
      <alignment horizontal="center" vertical="center" wrapText="1"/>
    </xf>
    <xf numFmtId="0" fontId="17" fillId="0" borderId="5" xfId="9" applyFont="1" applyBorder="1" applyAlignment="1">
      <alignment horizontal="center" vertical="center"/>
    </xf>
    <xf numFmtId="0" fontId="17" fillId="0" borderId="5" xfId="9" applyFont="1" applyBorder="1" applyAlignment="1">
      <alignment horizontal="left" vertical="center"/>
    </xf>
    <xf numFmtId="0" fontId="17" fillId="0" borderId="0" xfId="9" applyFont="1" applyAlignment="1">
      <alignment vertical="center"/>
    </xf>
    <xf numFmtId="0" fontId="20" fillId="0" borderId="5" xfId="9" applyFont="1" applyBorder="1" applyAlignment="1">
      <alignment horizontal="center" vertical="center"/>
    </xf>
    <xf numFmtId="0" fontId="20" fillId="0" borderId="5" xfId="9" applyFont="1" applyBorder="1" applyAlignment="1">
      <alignment horizontal="left" vertical="center"/>
    </xf>
    <xf numFmtId="0" fontId="20" fillId="0" borderId="0" xfId="9" applyFont="1" applyAlignment="1">
      <alignment vertical="center"/>
    </xf>
    <xf numFmtId="0" fontId="17" fillId="0" borderId="5" xfId="9" applyFont="1" applyBorder="1" applyAlignment="1">
      <alignment vertical="center"/>
    </xf>
    <xf numFmtId="0" fontId="15" fillId="4" borderId="5" xfId="9" applyFont="1" applyFill="1" applyBorder="1" applyAlignment="1">
      <alignment vertical="center"/>
    </xf>
    <xf numFmtId="0" fontId="15" fillId="0" borderId="5" xfId="9" applyFont="1" applyBorder="1" applyAlignment="1">
      <alignment horizontal="center" vertical="center"/>
    </xf>
    <xf numFmtId="0" fontId="15" fillId="0" borderId="1" xfId="9" applyFont="1" applyBorder="1" applyAlignment="1">
      <alignment vertical="center"/>
    </xf>
    <xf numFmtId="3" fontId="15" fillId="0" borderId="5" xfId="9" applyNumberFormat="1" applyFont="1" applyBorder="1"/>
    <xf numFmtId="0" fontId="15" fillId="0" borderId="5" xfId="9" applyFont="1" applyBorder="1" applyAlignment="1">
      <alignment vertical="center"/>
    </xf>
    <xf numFmtId="0" fontId="15" fillId="4" borderId="5" xfId="9" applyFont="1" applyFill="1" applyBorder="1" applyAlignment="1">
      <alignment horizontal="center" vertical="center"/>
    </xf>
    <xf numFmtId="0" fontId="15" fillId="0" borderId="0" xfId="9" applyFont="1" applyAlignment="1">
      <alignment horizontal="center" vertical="center"/>
    </xf>
    <xf numFmtId="3" fontId="15" fillId="0" borderId="0" xfId="9" applyNumberFormat="1" applyFont="1"/>
    <xf numFmtId="0" fontId="21" fillId="0" borderId="0" xfId="9" applyFont="1" applyAlignment="1">
      <alignment vertical="center"/>
    </xf>
    <xf numFmtId="49" fontId="13" fillId="0" borderId="0" xfId="10" applyNumberFormat="1" applyFont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13" fillId="0" borderId="0" xfId="10" applyFont="1" applyAlignment="1">
      <alignment vertical="center" wrapText="1"/>
    </xf>
    <xf numFmtId="3" fontId="13" fillId="0" borderId="0" xfId="10" applyNumberFormat="1" applyFont="1" applyAlignment="1">
      <alignment vertical="center"/>
    </xf>
    <xf numFmtId="0" fontId="13" fillId="0" borderId="0" xfId="10" applyFont="1"/>
    <xf numFmtId="0" fontId="10" fillId="0" borderId="0" xfId="7" applyFont="1"/>
    <xf numFmtId="0" fontId="21" fillId="0" borderId="5" xfId="9" applyFont="1" applyBorder="1" applyAlignment="1">
      <alignment horizontal="center" vertical="center"/>
    </xf>
    <xf numFmtId="0" fontId="21" fillId="0" borderId="5" xfId="9" applyFont="1" applyBorder="1" applyAlignment="1">
      <alignment horizontal="center" vertical="center" wrapText="1"/>
    </xf>
    <xf numFmtId="0" fontId="15" fillId="0" borderId="7" xfId="9" applyFont="1" applyBorder="1" applyAlignment="1">
      <alignment vertical="center" wrapText="1"/>
    </xf>
    <xf numFmtId="49" fontId="15" fillId="8" borderId="9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0" xfId="9" applyNumberFormat="1" applyFont="1" applyAlignment="1">
      <alignment vertical="center"/>
    </xf>
    <xf numFmtId="0" fontId="15" fillId="0" borderId="10" xfId="9" applyFont="1" applyBorder="1" applyAlignment="1">
      <alignment horizontal="center" vertical="center"/>
    </xf>
    <xf numFmtId="0" fontId="20" fillId="0" borderId="10" xfId="9" applyFont="1" applyBorder="1" applyAlignment="1">
      <alignment horizontal="center" vertical="center"/>
    </xf>
    <xf numFmtId="49" fontId="32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9" applyFont="1" applyBorder="1" applyAlignment="1">
      <alignment horizontal="center" vertical="center"/>
    </xf>
    <xf numFmtId="3" fontId="20" fillId="0" borderId="0" xfId="9" applyNumberFormat="1" applyFont="1" applyAlignment="1">
      <alignment vertical="center"/>
    </xf>
    <xf numFmtId="4" fontId="17" fillId="0" borderId="5" xfId="9" applyNumberFormat="1" applyFont="1" applyBorder="1" applyAlignment="1">
      <alignment horizontal="right"/>
    </xf>
    <xf numFmtId="4" fontId="20" fillId="0" borderId="5" xfId="9" applyNumberFormat="1" applyFont="1" applyBorder="1" applyAlignment="1">
      <alignment horizontal="right"/>
    </xf>
    <xf numFmtId="4" fontId="17" fillId="0" borderId="5" xfId="9" applyNumberFormat="1" applyFont="1" applyBorder="1"/>
    <xf numFmtId="4" fontId="20" fillId="0" borderId="5" xfId="9" applyNumberFormat="1" applyFont="1" applyBorder="1"/>
    <xf numFmtId="4" fontId="17" fillId="4" borderId="5" xfId="9" applyNumberFormat="1" applyFont="1" applyFill="1" applyBorder="1"/>
    <xf numFmtId="4" fontId="15" fillId="0" borderId="5" xfId="9" applyNumberFormat="1" applyFont="1" applyBorder="1"/>
    <xf numFmtId="49" fontId="14" fillId="9" borderId="5" xfId="10" applyNumberFormat="1" applyFont="1" applyFill="1" applyBorder="1" applyAlignment="1">
      <alignment horizontal="center" vertical="center"/>
    </xf>
    <xf numFmtId="0" fontId="14" fillId="9" borderId="5" xfId="10" applyFont="1" applyFill="1" applyBorder="1" applyAlignment="1">
      <alignment horizontal="center" vertical="center"/>
    </xf>
    <xf numFmtId="0" fontId="14" fillId="9" borderId="5" xfId="10" applyFont="1" applyFill="1" applyBorder="1" applyAlignment="1">
      <alignment horizontal="center" vertical="center" wrapText="1"/>
    </xf>
    <xf numFmtId="3" fontId="14" fillId="9" borderId="5" xfId="1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 wrapText="1" readingOrder="1"/>
    </xf>
    <xf numFmtId="0" fontId="20" fillId="0" borderId="4" xfId="9" applyFont="1" applyBorder="1" applyAlignment="1">
      <alignment vertical="center"/>
    </xf>
    <xf numFmtId="4" fontId="20" fillId="0" borderId="4" xfId="9" applyNumberFormat="1" applyFont="1" applyBorder="1"/>
    <xf numFmtId="0" fontId="27" fillId="0" borderId="4" xfId="0" applyFont="1" applyFill="1" applyBorder="1" applyAlignment="1">
      <alignment vertical="center" wrapText="1" readingOrder="1"/>
    </xf>
    <xf numFmtId="0" fontId="15" fillId="0" borderId="4" xfId="9" applyFont="1" applyBorder="1" applyAlignment="1">
      <alignment vertical="center"/>
    </xf>
    <xf numFmtId="4" fontId="15" fillId="0" borderId="4" xfId="9" applyNumberFormat="1" applyFont="1" applyBorder="1"/>
    <xf numFmtId="0" fontId="31" fillId="0" borderId="10" xfId="0" applyFont="1" applyFill="1" applyBorder="1" applyAlignment="1">
      <alignment vertical="center" wrapText="1" readingOrder="1"/>
    </xf>
    <xf numFmtId="4" fontId="20" fillId="0" borderId="10" xfId="9" applyNumberFormat="1" applyFont="1" applyBorder="1"/>
    <xf numFmtId="0" fontId="27" fillId="0" borderId="11" xfId="0" applyFont="1" applyFill="1" applyBorder="1" applyAlignment="1">
      <alignment vertical="center" wrapText="1" readingOrder="1"/>
    </xf>
    <xf numFmtId="4" fontId="15" fillId="0" borderId="11" xfId="9" applyNumberFormat="1" applyFont="1" applyBorder="1"/>
    <xf numFmtId="0" fontId="27" fillId="3" borderId="5" xfId="0" applyFont="1" applyFill="1" applyBorder="1" applyAlignment="1">
      <alignment horizontal="left" vertical="center" wrapText="1" readingOrder="1"/>
    </xf>
    <xf numFmtId="0" fontId="17" fillId="3" borderId="5" xfId="9" applyFont="1" applyFill="1" applyBorder="1" applyAlignment="1">
      <alignment horizontal="center" vertical="center"/>
    </xf>
    <xf numFmtId="4" fontId="17" fillId="3" borderId="5" xfId="9" applyNumberFormat="1" applyFont="1" applyFill="1" applyBorder="1"/>
    <xf numFmtId="0" fontId="27" fillId="3" borderId="5" xfId="0" applyFont="1" applyFill="1" applyBorder="1" applyAlignment="1">
      <alignment vertical="center" wrapText="1"/>
    </xf>
    <xf numFmtId="4" fontId="15" fillId="0" borderId="0" xfId="9" applyNumberFormat="1" applyFont="1" applyAlignment="1">
      <alignment vertical="center"/>
    </xf>
    <xf numFmtId="4" fontId="17" fillId="0" borderId="3" xfId="9" applyNumberFormat="1" applyFont="1" applyBorder="1"/>
    <xf numFmtId="0" fontId="17" fillId="0" borderId="0" xfId="7" applyFont="1" applyProtection="1">
      <protection locked="0"/>
    </xf>
    <xf numFmtId="0" fontId="15" fillId="0" borderId="0" xfId="7" applyProtection="1"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39" fillId="0" borderId="0" xfId="7" applyFont="1" applyAlignment="1" applyProtection="1">
      <alignment horizontal="center" vertical="center"/>
      <protection locked="0"/>
    </xf>
    <xf numFmtId="0" fontId="15" fillId="0" borderId="0" xfId="7" applyAlignment="1" applyProtection="1">
      <alignment horizontal="center"/>
      <protection locked="0"/>
    </xf>
    <xf numFmtId="0" fontId="17" fillId="0" borderId="0" xfId="7" applyFont="1"/>
    <xf numFmtId="0" fontId="15" fillId="0" borderId="0" xfId="7"/>
    <xf numFmtId="0" fontId="10" fillId="0" borderId="0" xfId="7" applyFont="1" applyAlignment="1">
      <alignment horizontal="center" vertical="center"/>
    </xf>
    <xf numFmtId="0" fontId="17" fillId="10" borderId="22" xfId="7" applyFont="1" applyFill="1" applyBorder="1" applyAlignment="1">
      <alignment horizontal="center" vertical="center" wrapText="1"/>
    </xf>
    <xf numFmtId="0" fontId="40" fillId="0" borderId="25" xfId="7" applyFont="1" applyBorder="1" applyAlignment="1">
      <alignment horizontal="center" vertical="center"/>
    </xf>
    <xf numFmtId="0" fontId="40" fillId="0" borderId="22" xfId="7" applyFont="1" applyBorder="1" applyAlignment="1">
      <alignment horizontal="center" vertical="center"/>
    </xf>
    <xf numFmtId="0" fontId="17" fillId="0" borderId="22" xfId="7" applyFont="1" applyBorder="1" applyAlignment="1">
      <alignment horizontal="center" vertical="center"/>
    </xf>
    <xf numFmtId="0" fontId="11" fillId="0" borderId="23" xfId="7" applyFont="1" applyBorder="1" applyAlignment="1">
      <alignment horizontal="center" vertical="center"/>
    </xf>
    <xf numFmtId="0" fontId="40" fillId="0" borderId="0" xfId="7" applyFont="1" applyAlignment="1" applyProtection="1">
      <alignment horizontal="center"/>
      <protection locked="0"/>
    </xf>
    <xf numFmtId="0" fontId="40" fillId="0" borderId="0" xfId="7" applyFont="1" applyProtection="1">
      <protection locked="0"/>
    </xf>
    <xf numFmtId="4" fontId="17" fillId="11" borderId="21" xfId="7" applyNumberFormat="1" applyFont="1" applyFill="1" applyBorder="1" applyAlignment="1">
      <alignment vertical="center" wrapText="1"/>
    </xf>
    <xf numFmtId="0" fontId="11" fillId="11" borderId="26" xfId="7" applyFont="1" applyFill="1" applyBorder="1" applyAlignment="1">
      <alignment horizontal="center" vertical="center" wrapText="1"/>
    </xf>
    <xf numFmtId="0" fontId="41" fillId="11" borderId="27" xfId="7" applyFont="1" applyFill="1" applyBorder="1" applyAlignment="1" applyProtection="1">
      <alignment horizontal="center" vertical="center" wrapText="1"/>
      <protection locked="0"/>
    </xf>
    <xf numFmtId="0" fontId="15" fillId="0" borderId="0" xfId="7" applyAlignment="1" applyProtection="1">
      <alignment horizontal="center" vertical="center"/>
      <protection locked="0"/>
    </xf>
    <xf numFmtId="0" fontId="15" fillId="0" borderId="0" xfId="7" applyAlignment="1" applyProtection="1">
      <alignment vertical="center"/>
      <protection locked="0"/>
    </xf>
    <xf numFmtId="0" fontId="17" fillId="0" borderId="28" xfId="7" applyFont="1" applyBorder="1" applyAlignment="1">
      <alignment horizontal="center" vertical="center"/>
    </xf>
    <xf numFmtId="0" fontId="17" fillId="0" borderId="29" xfId="7" applyFont="1" applyBorder="1" applyAlignment="1">
      <alignment horizontal="center" vertical="center" wrapText="1"/>
    </xf>
    <xf numFmtId="0" fontId="15" fillId="0" borderId="28" xfId="16" applyFont="1" applyFill="1" applyBorder="1" applyAlignment="1" applyProtection="1">
      <alignment vertical="center" wrapText="1"/>
    </xf>
    <xf numFmtId="4" fontId="17" fillId="0" borderId="27" xfId="7" applyNumberFormat="1" applyFont="1" applyBorder="1" applyAlignment="1">
      <alignment vertical="center" wrapText="1"/>
    </xf>
    <xf numFmtId="4" fontId="15" fillId="0" borderId="21" xfId="7" applyNumberFormat="1" applyBorder="1" applyAlignment="1">
      <alignment vertical="center"/>
    </xf>
    <xf numFmtId="4" fontId="15" fillId="0" borderId="21" xfId="7" applyNumberFormat="1" applyBorder="1" applyAlignment="1">
      <alignment vertical="center" wrapText="1"/>
    </xf>
    <xf numFmtId="4" fontId="15" fillId="0" borderId="21" xfId="7" applyNumberFormat="1" applyBorder="1" applyAlignment="1">
      <alignment horizontal="right" vertical="center" wrapText="1"/>
    </xf>
    <xf numFmtId="0" fontId="10" fillId="0" borderId="26" xfId="7" applyFont="1" applyBorder="1" applyAlignment="1">
      <alignment horizontal="center" vertical="center" wrapText="1"/>
    </xf>
    <xf numFmtId="0" fontId="17" fillId="12" borderId="27" xfId="7" applyFont="1" applyFill="1" applyBorder="1" applyAlignment="1" applyProtection="1">
      <alignment horizontal="center" vertical="center" wrapText="1"/>
      <protection locked="0"/>
    </xf>
    <xf numFmtId="0" fontId="42" fillId="0" borderId="20" xfId="7" applyFont="1" applyBorder="1" applyAlignment="1">
      <alignment horizontal="center" vertical="center"/>
    </xf>
    <xf numFmtId="0" fontId="42" fillId="0" borderId="21" xfId="7" applyFont="1" applyBorder="1" applyAlignment="1">
      <alignment horizontal="center" vertical="center" wrapText="1"/>
    </xf>
    <xf numFmtId="0" fontId="43" fillId="0" borderId="21" xfId="16" applyFont="1" applyFill="1" applyBorder="1" applyAlignment="1" applyProtection="1">
      <alignment vertical="center" wrapText="1"/>
      <protection locked="0"/>
    </xf>
    <xf numFmtId="4" fontId="42" fillId="0" borderId="27" xfId="7" applyNumberFormat="1" applyFont="1" applyBorder="1" applyAlignment="1">
      <alignment vertical="center" wrapText="1"/>
    </xf>
    <xf numFmtId="4" fontId="43" fillId="0" borderId="21" xfId="7" applyNumberFormat="1" applyFont="1" applyBorder="1" applyAlignment="1">
      <alignment vertical="center" wrapText="1"/>
    </xf>
    <xf numFmtId="4" fontId="43" fillId="0" borderId="21" xfId="7" applyNumberFormat="1" applyFont="1" applyBorder="1" applyAlignment="1">
      <alignment horizontal="right" vertical="center" wrapText="1"/>
    </xf>
    <xf numFmtId="0" fontId="13" fillId="0" borderId="26" xfId="7" applyFont="1" applyBorder="1" applyAlignment="1">
      <alignment horizontal="center" vertical="center" wrapText="1"/>
    </xf>
    <xf numFmtId="0" fontId="39" fillId="0" borderId="27" xfId="7" applyFont="1" applyBorder="1" applyAlignment="1" applyProtection="1">
      <alignment horizontal="center" vertical="center" wrapText="1"/>
      <protection locked="0"/>
    </xf>
    <xf numFmtId="0" fontId="44" fillId="11" borderId="26" xfId="7" applyFont="1" applyFill="1" applyBorder="1" applyAlignment="1">
      <alignment horizontal="center" vertical="center" wrapText="1"/>
    </xf>
    <xf numFmtId="0" fontId="45" fillId="11" borderId="19" xfId="7" applyFont="1" applyFill="1" applyBorder="1" applyAlignment="1" applyProtection="1">
      <alignment horizontal="center" vertical="center" wrapText="1"/>
      <protection locked="0"/>
    </xf>
    <xf numFmtId="0" fontId="46" fillId="0" borderId="0" xfId="7" applyFont="1" applyAlignment="1" applyProtection="1">
      <alignment horizontal="center" vertical="center"/>
      <protection locked="0"/>
    </xf>
    <xf numFmtId="0" fontId="46" fillId="0" borderId="0" xfId="7" applyFont="1" applyAlignment="1" applyProtection="1">
      <alignment vertical="center"/>
      <protection locked="0"/>
    </xf>
    <xf numFmtId="0" fontId="17" fillId="0" borderId="11" xfId="7" applyFont="1" applyBorder="1" applyAlignment="1">
      <alignment horizontal="center" vertical="center"/>
    </xf>
    <xf numFmtId="0" fontId="17" fillId="0" borderId="27" xfId="7" applyFont="1" applyBorder="1" applyAlignment="1">
      <alignment horizontal="center" vertical="center" wrapText="1"/>
    </xf>
    <xf numFmtId="0" fontId="17" fillId="0" borderId="21" xfId="7" applyFont="1" applyBorder="1" applyAlignment="1">
      <alignment horizontal="center" vertical="center" wrapText="1"/>
    </xf>
    <xf numFmtId="0" fontId="15" fillId="0" borderId="29" xfId="16" applyFont="1" applyFill="1" applyBorder="1" applyAlignment="1" applyProtection="1">
      <alignment vertical="center" wrapText="1"/>
      <protection locked="0"/>
    </xf>
    <xf numFmtId="4" fontId="17" fillId="0" borderId="21" xfId="7" applyNumberFormat="1" applyFont="1" applyBorder="1" applyAlignment="1">
      <alignment vertical="center" wrapText="1"/>
    </xf>
    <xf numFmtId="0" fontId="39" fillId="0" borderId="28" xfId="7" applyFont="1" applyBorder="1" applyAlignment="1" applyProtection="1">
      <alignment vertical="center" wrapText="1"/>
      <protection locked="0"/>
    </xf>
    <xf numFmtId="165" fontId="39" fillId="0" borderId="0" xfId="7" applyNumberFormat="1" applyFont="1" applyAlignment="1" applyProtection="1">
      <alignment horizontal="center" vertical="center"/>
      <protection locked="0"/>
    </xf>
    <xf numFmtId="0" fontId="45" fillId="0" borderId="0" xfId="7" applyFont="1" applyAlignment="1" applyProtection="1">
      <alignment vertical="center"/>
      <protection locked="0"/>
    </xf>
    <xf numFmtId="0" fontId="39" fillId="0" borderId="31" xfId="7" applyFont="1" applyBorder="1" applyAlignment="1" applyProtection="1">
      <alignment vertical="center" wrapText="1"/>
      <protection locked="0"/>
    </xf>
    <xf numFmtId="0" fontId="17" fillId="12" borderId="28" xfId="7" applyFont="1" applyFill="1" applyBorder="1" applyAlignment="1" applyProtection="1">
      <alignment horizontal="center" vertical="center" wrapText="1"/>
      <protection locked="0"/>
    </xf>
    <xf numFmtId="0" fontId="17" fillId="0" borderId="0" xfId="7" applyFont="1" applyAlignment="1" applyProtection="1">
      <alignment horizontal="center" vertical="center"/>
      <protection locked="0"/>
    </xf>
    <xf numFmtId="0" fontId="47" fillId="0" borderId="0" xfId="7" applyFont="1" applyAlignment="1" applyProtection="1">
      <alignment horizontal="center" vertical="center"/>
      <protection locked="0"/>
    </xf>
    <xf numFmtId="0" fontId="47" fillId="0" borderId="0" xfId="7" applyFont="1" applyAlignment="1" applyProtection="1">
      <alignment vertical="center"/>
      <protection locked="0"/>
    </xf>
    <xf numFmtId="0" fontId="17" fillId="0" borderId="25" xfId="7" applyFont="1" applyBorder="1" applyAlignment="1">
      <alignment horizontal="center" vertical="center"/>
    </xf>
    <xf numFmtId="0" fontId="39" fillId="0" borderId="25" xfId="7" applyFont="1" applyBorder="1" applyAlignment="1" applyProtection="1">
      <alignment vertical="center" wrapText="1"/>
      <protection locked="0"/>
    </xf>
    <xf numFmtId="0" fontId="17" fillId="12" borderId="19" xfId="7" applyFont="1" applyFill="1" applyBorder="1" applyAlignment="1" applyProtection="1">
      <alignment horizontal="center" vertical="center" wrapText="1"/>
      <protection locked="0"/>
    </xf>
    <xf numFmtId="0" fontId="17" fillId="0" borderId="28" xfId="7" applyFont="1" applyBorder="1" applyAlignment="1" applyProtection="1">
      <alignment vertical="center" wrapText="1"/>
      <protection locked="0"/>
    </xf>
    <xf numFmtId="4" fontId="17" fillId="0" borderId="21" xfId="7" applyNumberFormat="1" applyFont="1" applyBorder="1" applyAlignment="1">
      <alignment vertical="center"/>
    </xf>
    <xf numFmtId="0" fontId="11" fillId="0" borderId="26" xfId="7" applyFont="1" applyBorder="1" applyAlignment="1">
      <alignment horizontal="center" vertical="center" wrapText="1"/>
    </xf>
    <xf numFmtId="0" fontId="17" fillId="0" borderId="32" xfId="7" applyFont="1" applyBorder="1" applyAlignment="1" applyProtection="1">
      <alignment vertical="center" wrapText="1"/>
      <protection locked="0"/>
    </xf>
    <xf numFmtId="0" fontId="45" fillId="0" borderId="0" xfId="7" applyFont="1" applyAlignment="1" applyProtection="1">
      <alignment horizontal="center" vertical="center"/>
      <protection locked="0"/>
    </xf>
    <xf numFmtId="0" fontId="39" fillId="0" borderId="34" xfId="7" applyFont="1" applyBorder="1" applyAlignment="1" applyProtection="1">
      <alignment horizontal="center" vertical="center" wrapText="1"/>
      <protection locked="0"/>
    </xf>
    <xf numFmtId="4" fontId="17" fillId="11" borderId="21" xfId="7" applyNumberFormat="1" applyFont="1" applyFill="1" applyBorder="1" applyAlignment="1">
      <alignment horizontal="right" vertical="center" wrapText="1"/>
    </xf>
    <xf numFmtId="0" fontId="49" fillId="11" borderId="28" xfId="7" applyFont="1" applyFill="1" applyBorder="1" applyAlignment="1">
      <alignment horizontal="center" vertical="center" wrapText="1"/>
    </xf>
    <xf numFmtId="0" fontId="42" fillId="0" borderId="21" xfId="7" applyFont="1" applyBorder="1" applyAlignment="1">
      <alignment horizontal="center" vertical="center"/>
    </xf>
    <xf numFmtId="4" fontId="42" fillId="0" borderId="21" xfId="7" applyNumberFormat="1" applyFont="1" applyBorder="1" applyAlignment="1">
      <alignment vertical="center" wrapText="1"/>
    </xf>
    <xf numFmtId="0" fontId="14" fillId="0" borderId="26" xfId="7" applyFont="1" applyBorder="1" applyAlignment="1">
      <alignment horizontal="center" vertical="center" wrapText="1"/>
    </xf>
    <xf numFmtId="0" fontId="17" fillId="12" borderId="24" xfId="7" applyFont="1" applyFill="1" applyBorder="1" applyAlignment="1" applyProtection="1">
      <alignment horizontal="center" vertical="center" wrapText="1"/>
      <protection locked="0"/>
    </xf>
    <xf numFmtId="0" fontId="43" fillId="0" borderId="0" xfId="7" applyFont="1" applyAlignment="1" applyProtection="1">
      <alignment horizontal="center" vertical="center"/>
      <protection locked="0"/>
    </xf>
    <xf numFmtId="0" fontId="43" fillId="0" borderId="0" xfId="7" applyFont="1" applyAlignment="1" applyProtection="1">
      <alignment vertical="center"/>
      <protection locked="0"/>
    </xf>
    <xf numFmtId="0" fontId="24" fillId="11" borderId="26" xfId="7" applyFont="1" applyFill="1" applyBorder="1" applyAlignment="1">
      <alignment horizontal="center" vertical="center" wrapText="1"/>
    </xf>
    <xf numFmtId="0" fontId="39" fillId="11" borderId="27" xfId="7" applyFont="1" applyFill="1" applyBorder="1" applyAlignment="1" applyProtection="1">
      <alignment horizontal="center" vertical="center" wrapText="1"/>
      <protection locked="0"/>
    </xf>
    <xf numFmtId="0" fontId="17" fillId="0" borderId="21" xfId="7" applyFont="1" applyBorder="1" applyAlignment="1">
      <alignment horizontal="center" vertical="center"/>
    </xf>
    <xf numFmtId="4" fontId="17" fillId="13" borderId="21" xfId="7" applyNumberFormat="1" applyFont="1" applyFill="1" applyBorder="1" applyAlignment="1">
      <alignment horizontal="right" vertical="center" wrapText="1"/>
    </xf>
    <xf numFmtId="0" fontId="24" fillId="13" borderId="26" xfId="7" applyFont="1" applyFill="1" applyBorder="1" applyAlignment="1">
      <alignment horizontal="center" vertical="center" wrapText="1"/>
    </xf>
    <xf numFmtId="0" fontId="39" fillId="13" borderId="27" xfId="7" applyFont="1" applyFill="1" applyBorder="1" applyAlignment="1" applyProtection="1">
      <alignment horizontal="center" vertical="center" wrapText="1"/>
      <protection locked="0"/>
    </xf>
    <xf numFmtId="4" fontId="15" fillId="13" borderId="21" xfId="7" applyNumberFormat="1" applyFill="1" applyBorder="1" applyAlignment="1">
      <alignment horizontal="right" vertical="center" wrapText="1"/>
    </xf>
    <xf numFmtId="0" fontId="11" fillId="13" borderId="26" xfId="7" applyFont="1" applyFill="1" applyBorder="1" applyAlignment="1">
      <alignment horizontal="center" vertical="center" wrapText="1"/>
    </xf>
    <xf numFmtId="4" fontId="17" fillId="11" borderId="29" xfId="7" applyNumberFormat="1" applyFont="1" applyFill="1" applyBorder="1" applyAlignment="1">
      <alignment vertical="center" wrapText="1"/>
    </xf>
    <xf numFmtId="4" fontId="17" fillId="11" borderId="29" xfId="7" applyNumberFormat="1" applyFont="1" applyFill="1" applyBorder="1" applyAlignment="1">
      <alignment horizontal="right" vertical="center" wrapText="1"/>
    </xf>
    <xf numFmtId="3" fontId="15" fillId="0" borderId="0" xfId="7" applyNumberFormat="1" applyAlignment="1">
      <alignment vertical="center" wrapText="1"/>
    </xf>
    <xf numFmtId="3" fontId="15" fillId="0" borderId="0" xfId="7" applyNumberFormat="1" applyAlignment="1">
      <alignment vertical="center"/>
    </xf>
    <xf numFmtId="0" fontId="39" fillId="0" borderId="0" xfId="7" applyFont="1" applyAlignment="1">
      <alignment vertical="center" wrapText="1"/>
    </xf>
    <xf numFmtId="0" fontId="15" fillId="0" borderId="0" xfId="7" applyAlignment="1">
      <alignment horizontal="right" vertical="center" wrapText="1"/>
    </xf>
    <xf numFmtId="0" fontId="50" fillId="0" borderId="0" xfId="7" applyFont="1" applyAlignment="1">
      <alignment horizontal="center" vertical="center" wrapText="1"/>
    </xf>
    <xf numFmtId="4" fontId="17" fillId="0" borderId="28" xfId="7" applyNumberFormat="1" applyFont="1" applyBorder="1" applyAlignment="1">
      <alignment vertical="center" wrapText="1"/>
    </xf>
    <xf numFmtId="4" fontId="15" fillId="0" borderId="28" xfId="7" applyNumberFormat="1" applyBorder="1" applyAlignment="1">
      <alignment vertical="center"/>
    </xf>
    <xf numFmtId="4" fontId="15" fillId="0" borderId="28" xfId="7" applyNumberFormat="1" applyBorder="1" applyAlignment="1">
      <alignment horizontal="right" vertical="center" wrapText="1"/>
    </xf>
    <xf numFmtId="0" fontId="17" fillId="12" borderId="40" xfId="7" applyFont="1" applyFill="1" applyBorder="1" applyAlignment="1" applyProtection="1">
      <alignment horizontal="center" vertical="center" wrapText="1"/>
      <protection locked="0"/>
    </xf>
    <xf numFmtId="4" fontId="17" fillId="11" borderId="43" xfId="7" applyNumberFormat="1" applyFont="1" applyFill="1" applyBorder="1" applyAlignment="1">
      <alignment vertical="center" wrapText="1"/>
    </xf>
    <xf numFmtId="4" fontId="17" fillId="11" borderId="42" xfId="7" applyNumberFormat="1" applyFont="1" applyFill="1" applyBorder="1" applyAlignment="1">
      <alignment vertical="center"/>
    </xf>
    <xf numFmtId="4" fontId="39" fillId="11" borderId="42" xfId="7" applyNumberFormat="1" applyFont="1" applyFill="1" applyBorder="1" applyAlignment="1">
      <alignment vertical="center" wrapText="1"/>
    </xf>
    <xf numFmtId="4" fontId="17" fillId="11" borderId="42" xfId="7" applyNumberFormat="1" applyFont="1" applyFill="1" applyBorder="1" applyAlignment="1">
      <alignment horizontal="right" vertical="center" wrapText="1"/>
    </xf>
    <xf numFmtId="0" fontId="50" fillId="11" borderId="44" xfId="7" applyFont="1" applyFill="1" applyBorder="1" applyAlignment="1">
      <alignment horizontal="center" vertical="center" wrapText="1"/>
    </xf>
    <xf numFmtId="0" fontId="39" fillId="0" borderId="45" xfId="7" applyFont="1" applyBorder="1" applyAlignment="1" applyProtection="1">
      <alignment horizontal="center" vertical="center" wrapText="1"/>
      <protection locked="0"/>
    </xf>
    <xf numFmtId="0" fontId="17" fillId="0" borderId="28" xfId="7" applyFont="1" applyBorder="1" applyAlignment="1">
      <alignment horizontal="center" vertical="center" wrapText="1"/>
    </xf>
    <xf numFmtId="0" fontId="15" fillId="0" borderId="28" xfId="32" applyFont="1" applyBorder="1" applyAlignment="1">
      <alignment vertical="center" wrapText="1"/>
    </xf>
    <xf numFmtId="4" fontId="15" fillId="0" borderId="28" xfId="7" applyNumberFormat="1" applyBorder="1" applyAlignment="1">
      <alignment vertical="center" wrapText="1"/>
    </xf>
    <xf numFmtId="0" fontId="10" fillId="0" borderId="28" xfId="7" applyFont="1" applyBorder="1" applyAlignment="1">
      <alignment horizontal="center" vertical="center" wrapText="1"/>
    </xf>
    <xf numFmtId="4" fontId="45" fillId="0" borderId="0" xfId="7" applyNumberFormat="1" applyFont="1" applyAlignment="1" applyProtection="1">
      <alignment horizontal="center" vertical="center"/>
      <protection locked="0"/>
    </xf>
    <xf numFmtId="4" fontId="17" fillId="11" borderId="28" xfId="7" applyNumberFormat="1" applyFont="1" applyFill="1" applyBorder="1" applyAlignment="1">
      <alignment vertical="center" wrapText="1"/>
    </xf>
    <xf numFmtId="4" fontId="15" fillId="11" borderId="28" xfId="7" applyNumberFormat="1" applyFill="1" applyBorder="1" applyAlignment="1">
      <alignment vertical="center"/>
    </xf>
    <xf numFmtId="0" fontId="10" fillId="11" borderId="28" xfId="7" applyFont="1" applyFill="1" applyBorder="1" applyAlignment="1">
      <alignment horizontal="center" vertical="center" wrapText="1"/>
    </xf>
    <xf numFmtId="0" fontId="45" fillId="0" borderId="45" xfId="7" applyFont="1" applyBorder="1" applyAlignment="1" applyProtection="1">
      <alignment horizontal="center" vertical="center" wrapText="1"/>
      <protection locked="0"/>
    </xf>
    <xf numFmtId="4" fontId="17" fillId="0" borderId="28" xfId="7" applyNumberFormat="1" applyFont="1" applyBorder="1" applyAlignment="1">
      <alignment vertical="center"/>
    </xf>
    <xf numFmtId="4" fontId="17" fillId="0" borderId="28" xfId="7" applyNumberFormat="1" applyFont="1" applyBorder="1" applyAlignment="1">
      <alignment horizontal="right" vertical="center" wrapText="1"/>
    </xf>
    <xf numFmtId="0" fontId="11" fillId="0" borderId="28" xfId="7" applyFont="1" applyBorder="1" applyAlignment="1">
      <alignment horizontal="center" vertical="center" wrapText="1"/>
    </xf>
    <xf numFmtId="0" fontId="46" fillId="0" borderId="45" xfId="7" applyFont="1" applyBorder="1" applyAlignment="1" applyProtection="1">
      <alignment horizontal="center" vertical="center" wrapText="1"/>
      <protection locked="0"/>
    </xf>
    <xf numFmtId="4" fontId="17" fillId="11" borderId="42" xfId="7" applyNumberFormat="1" applyFont="1" applyFill="1" applyBorder="1" applyAlignment="1">
      <alignment vertical="center" wrapText="1"/>
    </xf>
    <xf numFmtId="0" fontId="44" fillId="11" borderId="44" xfId="7" applyFont="1" applyFill="1" applyBorder="1" applyAlignment="1">
      <alignment horizontal="center" vertical="center" wrapText="1"/>
    </xf>
    <xf numFmtId="0" fontId="51" fillId="11" borderId="28" xfId="7" applyFont="1" applyFill="1" applyBorder="1" applyAlignment="1">
      <alignment horizontal="center" vertical="center" wrapText="1"/>
    </xf>
    <xf numFmtId="0" fontId="20" fillId="0" borderId="0" xfId="7" applyFont="1" applyAlignment="1" applyProtection="1">
      <alignment horizontal="center" vertical="center"/>
      <protection locked="0"/>
    </xf>
    <xf numFmtId="0" fontId="20" fillId="0" borderId="0" xfId="7" applyFont="1" applyAlignment="1" applyProtection="1">
      <alignment vertical="center"/>
      <protection locked="0"/>
    </xf>
    <xf numFmtId="0" fontId="42" fillId="0" borderId="28" xfId="7" applyFont="1" applyBorder="1" applyAlignment="1">
      <alignment horizontal="center" vertical="center" wrapText="1"/>
    </xf>
    <xf numFmtId="0" fontId="43" fillId="0" borderId="38" xfId="32" applyFont="1" applyBorder="1" applyAlignment="1">
      <alignment horizontal="left" vertical="center" wrapText="1"/>
    </xf>
    <xf numFmtId="4" fontId="42" fillId="0" borderId="28" xfId="7" applyNumberFormat="1" applyFont="1" applyBorder="1" applyAlignment="1">
      <alignment horizontal="right" vertical="center" wrapText="1"/>
    </xf>
    <xf numFmtId="4" fontId="43" fillId="0" borderId="28" xfId="7" applyNumberFormat="1" applyFont="1" applyBorder="1" applyAlignment="1">
      <alignment vertical="center" wrapText="1"/>
    </xf>
    <xf numFmtId="4" fontId="43" fillId="0" borderId="28" xfId="7" applyNumberFormat="1" applyFont="1" applyBorder="1" applyAlignment="1">
      <alignment horizontal="right" vertical="center" wrapText="1"/>
    </xf>
    <xf numFmtId="4" fontId="42" fillId="0" borderId="28" xfId="7" applyNumberFormat="1" applyFont="1" applyBorder="1" applyAlignment="1">
      <alignment vertical="center" wrapText="1"/>
    </xf>
    <xf numFmtId="0" fontId="17" fillId="0" borderId="0" xfId="7" applyFont="1" applyAlignment="1" applyProtection="1">
      <alignment vertical="center"/>
      <protection locked="0"/>
    </xf>
    <xf numFmtId="0" fontId="48" fillId="0" borderId="28" xfId="16" applyFont="1" applyFill="1" applyBorder="1" applyAlignment="1">
      <alignment horizontal="justify" vertical="center"/>
    </xf>
    <xf numFmtId="0" fontId="17" fillId="12" borderId="49" xfId="7" applyFont="1" applyFill="1" applyBorder="1" applyAlignment="1" applyProtection="1">
      <alignment horizontal="center" vertical="center" wrapText="1"/>
      <protection locked="0"/>
    </xf>
    <xf numFmtId="4" fontId="23" fillId="11" borderId="28" xfId="7" applyNumberFormat="1" applyFont="1" applyFill="1" applyBorder="1" applyAlignment="1">
      <alignment vertical="center"/>
    </xf>
    <xf numFmtId="0" fontId="11" fillId="11" borderId="28" xfId="7" applyFont="1" applyFill="1" applyBorder="1" applyAlignment="1">
      <alignment horizontal="center" vertical="center"/>
    </xf>
    <xf numFmtId="0" fontId="39" fillId="0" borderId="0" xfId="7" applyFont="1" applyAlignment="1" applyProtection="1">
      <alignment vertical="center"/>
      <protection locked="0"/>
    </xf>
    <xf numFmtId="0" fontId="47" fillId="0" borderId="19" xfId="7" applyFont="1" applyBorder="1" applyAlignment="1" applyProtection="1">
      <alignment horizontal="center" vertical="center" wrapText="1"/>
      <protection locked="0"/>
    </xf>
    <xf numFmtId="4" fontId="17" fillId="2" borderId="28" xfId="7" applyNumberFormat="1" applyFont="1" applyFill="1" applyBorder="1" applyAlignment="1">
      <alignment vertical="center" wrapText="1"/>
    </xf>
    <xf numFmtId="0" fontId="11" fillId="2" borderId="28" xfId="7" applyFont="1" applyFill="1" applyBorder="1" applyAlignment="1">
      <alignment horizontal="center" vertical="center" wrapText="1"/>
    </xf>
    <xf numFmtId="0" fontId="49" fillId="2" borderId="28" xfId="7" applyFont="1" applyFill="1" applyBorder="1" applyAlignment="1">
      <alignment horizontal="center" vertical="center" wrapText="1"/>
    </xf>
    <xf numFmtId="3" fontId="46" fillId="0" borderId="0" xfId="7" applyNumberFormat="1" applyFont="1" applyAlignment="1" applyProtection="1">
      <alignment horizontal="center" vertical="center"/>
      <protection locked="0"/>
    </xf>
    <xf numFmtId="4" fontId="46" fillId="0" borderId="0" xfId="7" applyNumberFormat="1" applyFont="1" applyAlignment="1" applyProtection="1">
      <alignment horizontal="center" vertical="center"/>
      <protection locked="0"/>
    </xf>
    <xf numFmtId="0" fontId="15" fillId="0" borderId="28" xfId="7" applyBorder="1" applyAlignment="1">
      <alignment horizontal="left" vertical="center"/>
    </xf>
    <xf numFmtId="0" fontId="49" fillId="0" borderId="50" xfId="7" applyFont="1" applyBorder="1" applyAlignment="1">
      <alignment horizontal="center" vertical="center" wrapText="1"/>
    </xf>
    <xf numFmtId="4" fontId="17" fillId="2" borderId="43" xfId="7" applyNumberFormat="1" applyFont="1" applyFill="1" applyBorder="1" applyAlignment="1">
      <alignment vertical="center" wrapText="1"/>
    </xf>
    <xf numFmtId="0" fontId="11" fillId="2" borderId="44" xfId="7" applyFont="1" applyFill="1" applyBorder="1" applyAlignment="1">
      <alignment horizontal="center" vertical="center" wrapText="1"/>
    </xf>
    <xf numFmtId="0" fontId="17" fillId="0" borderId="38" xfId="7" applyFont="1" applyBorder="1" applyAlignment="1">
      <alignment horizontal="center" vertical="center" wrapText="1"/>
    </xf>
    <xf numFmtId="0" fontId="43" fillId="0" borderId="28" xfId="32" applyFont="1" applyBorder="1" applyAlignment="1">
      <alignment horizontal="left" vertical="center" wrapText="1"/>
    </xf>
    <xf numFmtId="0" fontId="15" fillId="0" borderId="28" xfId="7" applyBorder="1" applyAlignment="1">
      <alignment horizontal="center" vertical="center" wrapText="1"/>
    </xf>
    <xf numFmtId="4" fontId="17" fillId="0" borderId="38" xfId="7" applyNumberFormat="1" applyFont="1" applyBorder="1" applyAlignment="1">
      <alignment vertical="center" wrapText="1"/>
    </xf>
    <xf numFmtId="4" fontId="15" fillId="0" borderId="51" xfId="7" applyNumberFormat="1" applyBorder="1" applyAlignment="1">
      <alignment vertical="center" wrapText="1"/>
    </xf>
    <xf numFmtId="0" fontId="15" fillId="0" borderId="51" xfId="7" applyBorder="1" applyAlignment="1">
      <alignment horizontal="center" vertical="center" wrapText="1"/>
    </xf>
    <xf numFmtId="0" fontId="49" fillId="0" borderId="34" xfId="7" applyFont="1" applyBorder="1" applyAlignment="1">
      <alignment horizontal="center" vertical="center" wrapText="1"/>
    </xf>
    <xf numFmtId="4" fontId="11" fillId="2" borderId="28" xfId="7" applyNumberFormat="1" applyFont="1" applyFill="1" applyBorder="1" applyAlignment="1">
      <alignment horizontal="center" vertical="center" wrapText="1"/>
    </xf>
    <xf numFmtId="4" fontId="17" fillId="0" borderId="29" xfId="7" applyNumberFormat="1" applyFont="1" applyBorder="1" applyAlignment="1">
      <alignment vertical="center" wrapText="1"/>
    </xf>
    <xf numFmtId="4" fontId="17" fillId="0" borderId="29" xfId="7" applyNumberFormat="1" applyFont="1" applyBorder="1" applyAlignment="1">
      <alignment horizontal="right" vertical="center" wrapText="1"/>
    </xf>
    <xf numFmtId="0" fontId="11" fillId="0" borderId="56" xfId="7" applyFont="1" applyBorder="1" applyAlignment="1">
      <alignment horizontal="center" vertical="center" wrapText="1"/>
    </xf>
    <xf numFmtId="0" fontId="49" fillId="2" borderId="40" xfId="7" applyFont="1" applyFill="1" applyBorder="1" applyAlignment="1">
      <alignment horizontal="center" vertical="center" wrapText="1"/>
    </xf>
    <xf numFmtId="4" fontId="17" fillId="2" borderId="29" xfId="7" applyNumberFormat="1" applyFont="1" applyFill="1" applyBorder="1" applyAlignment="1">
      <alignment vertical="center" wrapText="1"/>
    </xf>
    <xf numFmtId="0" fontId="11" fillId="2" borderId="56" xfId="7" applyFont="1" applyFill="1" applyBorder="1" applyAlignment="1">
      <alignment horizontal="center" vertical="center" wrapText="1"/>
    </xf>
    <xf numFmtId="0" fontId="17" fillId="0" borderId="57" xfId="7" applyFont="1" applyBorder="1" applyAlignment="1" applyProtection="1">
      <alignment horizontal="center" vertical="center" wrapText="1"/>
      <protection locked="0"/>
    </xf>
    <xf numFmtId="4" fontId="17" fillId="2" borderId="42" xfId="7" applyNumberFormat="1" applyFont="1" applyFill="1" applyBorder="1" applyAlignment="1">
      <alignment vertical="center" wrapText="1"/>
    </xf>
    <xf numFmtId="0" fontId="49" fillId="2" borderId="56" xfId="7" applyFont="1" applyFill="1" applyBorder="1" applyAlignment="1">
      <alignment horizontal="center" vertical="center" wrapText="1"/>
    </xf>
    <xf numFmtId="0" fontId="15" fillId="0" borderId="28" xfId="7" applyBorder="1" applyAlignment="1">
      <alignment horizontal="left" vertical="center" wrapText="1"/>
    </xf>
    <xf numFmtId="0" fontId="49" fillId="0" borderId="47" xfId="7" applyFont="1" applyBorder="1" applyAlignment="1">
      <alignment horizontal="center" vertical="center" wrapText="1"/>
    </xf>
    <xf numFmtId="0" fontId="17" fillId="0" borderId="32" xfId="7" applyFont="1" applyBorder="1" applyAlignment="1">
      <alignment horizontal="center" vertical="center" wrapText="1"/>
    </xf>
    <xf numFmtId="0" fontId="15" fillId="0" borderId="32" xfId="7" applyBorder="1" applyAlignment="1">
      <alignment horizontal="left" vertical="center" wrapText="1"/>
    </xf>
    <xf numFmtId="4" fontId="17" fillId="0" borderId="32" xfId="7" applyNumberFormat="1" applyFont="1" applyBorder="1" applyAlignment="1">
      <alignment vertical="center" wrapText="1"/>
    </xf>
    <xf numFmtId="0" fontId="11" fillId="0" borderId="32" xfId="7" applyFont="1" applyBorder="1" applyAlignment="1">
      <alignment horizontal="center" vertical="center" wrapText="1"/>
    </xf>
    <xf numFmtId="0" fontId="17" fillId="12" borderId="28" xfId="7" applyFont="1" applyFill="1" applyBorder="1" applyAlignment="1">
      <alignment horizontal="center" vertical="center" wrapText="1"/>
    </xf>
    <xf numFmtId="0" fontId="49" fillId="2" borderId="34" xfId="7" applyFont="1" applyFill="1" applyBorder="1" applyAlignment="1">
      <alignment horizontal="center" vertical="center" wrapText="1"/>
    </xf>
    <xf numFmtId="0" fontId="17" fillId="12" borderId="62" xfId="7" applyFont="1" applyFill="1" applyBorder="1" applyAlignment="1" applyProtection="1">
      <alignment horizontal="center" vertical="center" wrapText="1"/>
      <protection locked="0"/>
    </xf>
    <xf numFmtId="0" fontId="15" fillId="13" borderId="0" xfId="7" applyFill="1" applyAlignment="1" applyProtection="1">
      <alignment vertical="center"/>
      <protection locked="0"/>
    </xf>
    <xf numFmtId="0" fontId="15" fillId="0" borderId="63" xfId="16" applyFont="1" applyFill="1" applyBorder="1" applyAlignment="1">
      <alignment horizontal="left" vertical="center" wrapText="1"/>
    </xf>
    <xf numFmtId="0" fontId="17" fillId="0" borderId="48" xfId="7" applyFont="1" applyBorder="1" applyAlignment="1">
      <alignment horizontal="center" vertical="center" wrapText="1"/>
    </xf>
    <xf numFmtId="4" fontId="15" fillId="0" borderId="0" xfId="7" applyNumberFormat="1" applyAlignment="1">
      <alignment horizontal="right" vertical="center" wrapText="1"/>
    </xf>
    <xf numFmtId="0" fontId="10" fillId="0" borderId="51" xfId="7" applyFont="1" applyBorder="1" applyAlignment="1">
      <alignment horizontal="center" vertical="center" wrapText="1"/>
    </xf>
    <xf numFmtId="0" fontId="17" fillId="0" borderId="49" xfId="7" applyFont="1" applyBorder="1" applyAlignment="1">
      <alignment horizontal="center" vertical="center" wrapText="1"/>
    </xf>
    <xf numFmtId="0" fontId="17" fillId="0" borderId="64" xfId="7" applyFont="1" applyBorder="1" applyAlignment="1">
      <alignment horizontal="center" vertical="center" wrapText="1"/>
    </xf>
    <xf numFmtId="0" fontId="15" fillId="0" borderId="28" xfId="16" applyFont="1" applyFill="1" applyBorder="1" applyAlignment="1">
      <alignment vertical="center" wrapText="1"/>
    </xf>
    <xf numFmtId="0" fontId="17" fillId="0" borderId="28" xfId="7" applyFont="1" applyBorder="1" applyAlignment="1" applyProtection="1">
      <alignment horizontal="center" vertical="center" wrapText="1"/>
      <protection locked="0"/>
    </xf>
    <xf numFmtId="4" fontId="17" fillId="2" borderId="51" xfId="7" applyNumberFormat="1" applyFont="1" applyFill="1" applyBorder="1" applyAlignment="1">
      <alignment vertical="center" wrapText="1"/>
    </xf>
    <xf numFmtId="4" fontId="17" fillId="2" borderId="48" xfId="7" applyNumberFormat="1" applyFont="1" applyFill="1" applyBorder="1" applyAlignment="1">
      <alignment vertical="center" wrapText="1"/>
    </xf>
    <xf numFmtId="0" fontId="11" fillId="2" borderId="38" xfId="7" applyFont="1" applyFill="1" applyBorder="1" applyAlignment="1">
      <alignment horizontal="center" vertical="center" wrapText="1"/>
    </xf>
    <xf numFmtId="4" fontId="17" fillId="0" borderId="0" xfId="7" applyNumberFormat="1" applyFont="1" applyAlignment="1" applyProtection="1">
      <alignment horizontal="center" vertical="center"/>
      <protection locked="0"/>
    </xf>
    <xf numFmtId="0" fontId="17" fillId="13" borderId="0" xfId="7" applyFont="1" applyFill="1" applyAlignment="1" applyProtection="1">
      <alignment vertical="center"/>
      <protection locked="0"/>
    </xf>
    <xf numFmtId="4" fontId="17" fillId="0" borderId="35" xfId="7" applyNumberFormat="1" applyFont="1" applyBorder="1" applyAlignment="1">
      <alignment vertical="center" wrapText="1"/>
    </xf>
    <xf numFmtId="0" fontId="15" fillId="0" borderId="38" xfId="7" applyBorder="1" applyAlignment="1">
      <alignment horizontal="left" vertical="center" wrapText="1"/>
    </xf>
    <xf numFmtId="4" fontId="15" fillId="0" borderId="38" xfId="7" applyNumberFormat="1" applyBorder="1" applyAlignment="1">
      <alignment vertical="center" wrapText="1"/>
    </xf>
    <xf numFmtId="0" fontId="11" fillId="0" borderId="38" xfId="7" applyFont="1" applyBorder="1" applyAlignment="1">
      <alignment horizontal="center" vertical="center" wrapText="1"/>
    </xf>
    <xf numFmtId="0" fontId="11" fillId="2" borderId="51" xfId="7" applyFont="1" applyFill="1" applyBorder="1" applyAlignment="1">
      <alignment horizontal="center" vertical="center" wrapText="1"/>
    </xf>
    <xf numFmtId="0" fontId="49" fillId="2" borderId="57" xfId="7" applyFont="1" applyFill="1" applyBorder="1" applyAlignment="1">
      <alignment horizontal="center" vertical="center" wrapText="1"/>
    </xf>
    <xf numFmtId="0" fontId="39" fillId="13" borderId="0" xfId="7" applyFont="1" applyFill="1" applyAlignment="1" applyProtection="1">
      <alignment vertical="center"/>
      <protection locked="0"/>
    </xf>
    <xf numFmtId="4" fontId="17" fillId="2" borderId="38" xfId="7" applyNumberFormat="1" applyFont="1" applyFill="1" applyBorder="1" applyAlignment="1">
      <alignment vertical="center" wrapText="1"/>
    </xf>
    <xf numFmtId="4" fontId="17" fillId="2" borderId="60" xfId="7" applyNumberFormat="1" applyFont="1" applyFill="1" applyBorder="1" applyAlignment="1">
      <alignment vertical="center" wrapText="1"/>
    </xf>
    <xf numFmtId="0" fontId="49" fillId="2" borderId="66" xfId="7" applyFont="1" applyFill="1" applyBorder="1" applyAlignment="1">
      <alignment horizontal="center" vertical="center" wrapText="1"/>
    </xf>
    <xf numFmtId="4" fontId="15" fillId="0" borderId="35" xfId="7" applyNumberFormat="1" applyBorder="1" applyAlignment="1">
      <alignment horizontal="right" vertical="center" wrapText="1"/>
    </xf>
    <xf numFmtId="0" fontId="49" fillId="2" borderId="67" xfId="7" applyFont="1" applyFill="1" applyBorder="1" applyAlignment="1">
      <alignment horizontal="center" vertical="center" wrapText="1"/>
    </xf>
    <xf numFmtId="4" fontId="15" fillId="0" borderId="35" xfId="7" applyNumberFormat="1" applyBorder="1" applyAlignment="1">
      <alignment vertical="center" wrapText="1"/>
    </xf>
    <xf numFmtId="0" fontId="39" fillId="0" borderId="24" xfId="7" applyFont="1" applyBorder="1" applyAlignment="1" applyProtection="1">
      <alignment horizontal="center" vertical="center" wrapText="1"/>
      <protection locked="0"/>
    </xf>
    <xf numFmtId="4" fontId="17" fillId="2" borderId="68" xfId="7" applyNumberFormat="1" applyFont="1" applyFill="1" applyBorder="1" applyAlignment="1">
      <alignment vertical="center" wrapText="1"/>
    </xf>
    <xf numFmtId="4" fontId="17" fillId="14" borderId="72" xfId="7" applyNumberFormat="1" applyFont="1" applyFill="1" applyBorder="1" applyAlignment="1">
      <alignment vertical="center" wrapText="1"/>
    </xf>
    <xf numFmtId="3" fontId="11" fillId="14" borderId="73" xfId="7" applyNumberFormat="1" applyFont="1" applyFill="1" applyBorder="1" applyAlignment="1">
      <alignment horizontal="center" vertical="center" wrapText="1"/>
    </xf>
    <xf numFmtId="3" fontId="49" fillId="14" borderId="66" xfId="7" applyNumberFormat="1" applyFont="1" applyFill="1" applyBorder="1" applyAlignment="1">
      <alignment horizontal="center" vertical="center" wrapText="1"/>
    </xf>
    <xf numFmtId="0" fontId="17" fillId="0" borderId="0" xfId="9" applyFont="1"/>
    <xf numFmtId="0" fontId="40" fillId="0" borderId="0" xfId="7" applyFont="1"/>
    <xf numFmtId="3" fontId="40" fillId="0" borderId="0" xfId="7" applyNumberFormat="1" applyFont="1"/>
    <xf numFmtId="3" fontId="52" fillId="0" borderId="0" xfId="7" applyNumberFormat="1" applyFont="1"/>
    <xf numFmtId="0" fontId="52" fillId="0" borderId="0" xfId="7" applyFont="1"/>
    <xf numFmtId="4" fontId="52" fillId="0" borderId="0" xfId="7" applyNumberFormat="1" applyFont="1"/>
    <xf numFmtId="3" fontId="10" fillId="0" borderId="0" xfId="7" applyNumberFormat="1" applyFont="1" applyAlignment="1">
      <alignment horizontal="center" vertical="center"/>
    </xf>
    <xf numFmtId="4" fontId="10" fillId="0" borderId="0" xfId="7" applyNumberFormat="1" applyFont="1" applyAlignment="1">
      <alignment horizontal="center" vertical="center"/>
    </xf>
    <xf numFmtId="0" fontId="49" fillId="0" borderId="0" xfId="7" applyFont="1" applyAlignment="1" applyProtection="1">
      <alignment horizontal="center" vertical="center"/>
      <protection locked="0"/>
    </xf>
    <xf numFmtId="0" fontId="40" fillId="0" borderId="0" xfId="7" applyFont="1" applyAlignment="1" applyProtection="1">
      <alignment horizontal="center" vertical="center"/>
      <protection locked="0"/>
    </xf>
    <xf numFmtId="0" fontId="40" fillId="0" borderId="0" xfId="7" applyFont="1" applyAlignment="1" applyProtection="1">
      <alignment vertical="center"/>
      <protection locked="0"/>
    </xf>
    <xf numFmtId="0" fontId="53" fillId="0" borderId="0" xfId="7" applyFont="1" applyAlignment="1" applyProtection="1">
      <alignment horizontal="center" vertical="center"/>
      <protection locked="0"/>
    </xf>
    <xf numFmtId="0" fontId="53" fillId="0" borderId="0" xfId="7" applyFont="1" applyAlignment="1" applyProtection="1">
      <alignment vertical="center"/>
      <protection locked="0"/>
    </xf>
    <xf numFmtId="3" fontId="15" fillId="0" borderId="0" xfId="7" applyNumberFormat="1" applyProtection="1">
      <protection locked="0"/>
    </xf>
    <xf numFmtId="0" fontId="52" fillId="0" borderId="0" xfId="7" applyFont="1" applyAlignment="1" applyProtection="1">
      <alignment horizontal="center"/>
      <protection locked="0"/>
    </xf>
    <xf numFmtId="0" fontId="52" fillId="0" borderId="0" xfId="7" applyFont="1" applyProtection="1">
      <protection locked="0"/>
    </xf>
    <xf numFmtId="0" fontId="17" fillId="0" borderId="20" xfId="7" applyFont="1" applyBorder="1" applyAlignment="1">
      <alignment horizontal="center" vertical="center"/>
    </xf>
    <xf numFmtId="0" fontId="15" fillId="0" borderId="21" xfId="16" applyFont="1" applyFill="1" applyBorder="1" applyAlignment="1" applyProtection="1">
      <alignment vertical="center" wrapText="1"/>
      <protection locked="0"/>
    </xf>
    <xf numFmtId="0" fontId="17" fillId="0" borderId="35" xfId="7" applyFont="1" applyBorder="1" applyAlignment="1">
      <alignment horizontal="center" vertical="center"/>
    </xf>
    <xf numFmtId="0" fontId="17" fillId="0" borderId="36" xfId="7" applyFont="1" applyBorder="1" applyAlignment="1">
      <alignment horizontal="center" vertical="center" wrapText="1"/>
    </xf>
    <xf numFmtId="0" fontId="17" fillId="0" borderId="37" xfId="7" applyFont="1" applyBorder="1" applyAlignment="1">
      <alignment horizontal="center" vertical="center" wrapText="1"/>
    </xf>
    <xf numFmtId="4" fontId="17" fillId="0" borderId="39" xfId="7" applyNumberFormat="1" applyFont="1" applyBorder="1" applyAlignment="1">
      <alignment vertical="center"/>
    </xf>
    <xf numFmtId="4" fontId="17" fillId="0" borderId="15" xfId="7" applyNumberFormat="1" applyFont="1" applyBorder="1" applyAlignment="1">
      <alignment vertical="center"/>
    </xf>
    <xf numFmtId="4" fontId="39" fillId="0" borderId="15" xfId="7" applyNumberFormat="1" applyFont="1" applyBorder="1" applyAlignment="1">
      <alignment vertical="center" wrapText="1"/>
    </xf>
    <xf numFmtId="0" fontId="50" fillId="0" borderId="40" xfId="7" applyFont="1" applyBorder="1" applyAlignment="1">
      <alignment horizontal="center" vertical="center" wrapText="1"/>
    </xf>
    <xf numFmtId="0" fontId="17" fillId="0" borderId="41" xfId="7" applyFont="1" applyBorder="1" applyAlignment="1">
      <alignment horizontal="center" vertical="center" wrapText="1"/>
    </xf>
    <xf numFmtId="0" fontId="43" fillId="0" borderId="28" xfId="32" applyFont="1" applyBorder="1" applyAlignment="1">
      <alignment vertical="center" wrapText="1"/>
    </xf>
    <xf numFmtId="4" fontId="39" fillId="0" borderId="28" xfId="7" applyNumberFormat="1" applyFont="1" applyBorder="1" applyAlignment="1">
      <alignment vertical="center" wrapText="1"/>
    </xf>
    <xf numFmtId="0" fontId="50" fillId="0" borderId="28" xfId="7" applyFont="1" applyBorder="1" applyAlignment="1">
      <alignment horizontal="center" vertical="center" wrapText="1"/>
    </xf>
    <xf numFmtId="0" fontId="43" fillId="0" borderId="38" xfId="32" applyFont="1" applyBorder="1" applyAlignment="1">
      <alignment vertical="center" wrapText="1"/>
    </xf>
    <xf numFmtId="4" fontId="15" fillId="0" borderId="18" xfId="7" applyNumberFormat="1" applyBorder="1" applyAlignment="1">
      <alignment horizontal="right" vertical="center" wrapText="1"/>
    </xf>
    <xf numFmtId="0" fontId="17" fillId="0" borderId="52" xfId="7" applyFont="1" applyBorder="1" applyAlignment="1">
      <alignment horizontal="center" vertical="center" wrapText="1"/>
    </xf>
    <xf numFmtId="4" fontId="17" fillId="0" borderId="36" xfId="7" applyNumberFormat="1" applyFont="1" applyBorder="1" applyAlignment="1">
      <alignment vertical="center" wrapText="1"/>
    </xf>
    <xf numFmtId="0" fontId="11" fillId="0" borderId="53" xfId="7" applyFont="1" applyBorder="1" applyAlignment="1">
      <alignment horizontal="center" vertical="center" wrapText="1"/>
    </xf>
    <xf numFmtId="0" fontId="15" fillId="0" borderId="36" xfId="7" applyBorder="1" applyAlignment="1">
      <alignment horizontal="left" vertical="center" wrapText="1"/>
    </xf>
    <xf numFmtId="4" fontId="15" fillId="0" borderId="29" xfId="7" applyNumberFormat="1" applyBorder="1" applyAlignment="1">
      <alignment vertical="center" wrapText="1"/>
    </xf>
    <xf numFmtId="4" fontId="15" fillId="0" borderId="36" xfId="7" applyNumberFormat="1" applyBorder="1" applyAlignment="1">
      <alignment vertical="center" wrapText="1"/>
    </xf>
    <xf numFmtId="4" fontId="15" fillId="0" borderId="32" xfId="7" applyNumberFormat="1" applyBorder="1" applyAlignment="1">
      <alignment vertical="center" wrapText="1"/>
    </xf>
    <xf numFmtId="0" fontId="17" fillId="0" borderId="28" xfId="7" applyFont="1" applyBorder="1" applyAlignment="1" applyProtection="1">
      <alignment vertical="center"/>
      <protection locked="0"/>
    </xf>
    <xf numFmtId="4" fontId="15" fillId="0" borderId="32" xfId="7" applyNumberFormat="1" applyBorder="1" applyAlignment="1">
      <alignment horizontal="right" vertical="center" wrapText="1"/>
    </xf>
    <xf numFmtId="4" fontId="17" fillId="0" borderId="45" xfId="7" applyNumberFormat="1" applyFont="1" applyBorder="1" applyAlignment="1">
      <alignment vertical="center" wrapText="1"/>
    </xf>
    <xf numFmtId="0" fontId="11" fillId="0" borderId="45" xfId="7" applyFont="1" applyBorder="1" applyAlignment="1">
      <alignment horizontal="center" vertical="center" wrapText="1"/>
    </xf>
    <xf numFmtId="4" fontId="15" fillId="0" borderId="46" xfId="7" applyNumberFormat="1" applyBorder="1" applyAlignment="1">
      <alignment horizontal="right" vertical="center" wrapText="1"/>
    </xf>
    <xf numFmtId="4" fontId="15" fillId="0" borderId="45" xfId="7" applyNumberFormat="1" applyBorder="1" applyAlignment="1">
      <alignment vertical="center" wrapText="1"/>
    </xf>
    <xf numFmtId="4" fontId="15" fillId="0" borderId="29" xfId="7" applyNumberFormat="1" applyBorder="1" applyAlignment="1">
      <alignment horizontal="right" vertical="center" wrapText="1"/>
    </xf>
    <xf numFmtId="0" fontId="17" fillId="0" borderId="60" xfId="7" applyFont="1" applyBorder="1" applyAlignment="1">
      <alignment horizontal="center" vertical="center" wrapText="1"/>
    </xf>
    <xf numFmtId="4" fontId="17" fillId="0" borderId="60" xfId="7" applyNumberFormat="1" applyFont="1" applyBorder="1" applyAlignment="1">
      <alignment vertical="center" wrapText="1"/>
    </xf>
    <xf numFmtId="0" fontId="15" fillId="0" borderId="65" xfId="7" applyBorder="1" applyAlignment="1">
      <alignment horizontal="left" vertical="center" wrapText="1"/>
    </xf>
    <xf numFmtId="0" fontId="46" fillId="0" borderId="51" xfId="7" applyFont="1" applyBorder="1" applyAlignment="1" applyProtection="1">
      <alignment horizontal="center" vertical="center" wrapText="1"/>
      <protection locked="0"/>
    </xf>
    <xf numFmtId="0" fontId="11" fillId="11" borderId="28" xfId="7" applyFont="1" applyFill="1" applyBorder="1" applyAlignment="1">
      <alignment horizontal="center" vertical="center" wrapText="1"/>
    </xf>
    <xf numFmtId="0" fontId="17" fillId="15" borderId="28" xfId="7" applyFont="1" applyFill="1" applyBorder="1" applyAlignment="1">
      <alignment horizontal="center" vertical="center" wrapText="1"/>
    </xf>
    <xf numFmtId="4" fontId="17" fillId="15" borderId="28" xfId="7" applyNumberFormat="1" applyFont="1" applyFill="1" applyBorder="1" applyAlignment="1">
      <alignment vertical="center" wrapText="1"/>
    </xf>
    <xf numFmtId="4" fontId="17" fillId="15" borderId="38" xfId="7" applyNumberFormat="1" applyFont="1" applyFill="1" applyBorder="1" applyAlignment="1">
      <alignment vertical="center" wrapText="1"/>
    </xf>
    <xf numFmtId="0" fontId="13" fillId="0" borderId="0" xfId="11" applyFont="1" applyAlignment="1">
      <alignment horizontal="center" vertical="center"/>
    </xf>
    <xf numFmtId="0" fontId="13" fillId="0" borderId="0" xfId="11" applyFont="1" applyAlignment="1">
      <alignment vertical="center" wrapText="1"/>
    </xf>
    <xf numFmtId="0" fontId="13" fillId="0" borderId="0" xfId="11" applyFont="1"/>
    <xf numFmtId="0" fontId="42" fillId="0" borderId="0" xfId="11" applyFont="1" applyAlignment="1">
      <alignment horizontal="center" vertical="center" wrapText="1"/>
    </xf>
    <xf numFmtId="0" fontId="14" fillId="16" borderId="11" xfId="11" applyFont="1" applyFill="1" applyBorder="1" applyAlignment="1">
      <alignment horizontal="center" vertical="center"/>
    </xf>
    <xf numFmtId="0" fontId="14" fillId="16" borderId="11" xfId="11" applyFont="1" applyFill="1" applyBorder="1" applyAlignment="1">
      <alignment horizontal="center" vertical="center" wrapText="1"/>
    </xf>
    <xf numFmtId="0" fontId="14" fillId="0" borderId="0" xfId="11" applyFont="1" applyAlignment="1">
      <alignment vertical="center"/>
    </xf>
    <xf numFmtId="0" fontId="14" fillId="17" borderId="11" xfId="11" applyFont="1" applyFill="1" applyBorder="1" applyAlignment="1">
      <alignment horizontal="center" vertical="center"/>
    </xf>
    <xf numFmtId="0" fontId="14" fillId="17" borderId="11" xfId="11" applyFont="1" applyFill="1" applyBorder="1" applyAlignment="1">
      <alignment vertical="center" wrapText="1"/>
    </xf>
    <xf numFmtId="0" fontId="13" fillId="18" borderId="11" xfId="11" applyFont="1" applyFill="1" applyBorder="1" applyAlignment="1">
      <alignment horizontal="center" vertical="center"/>
    </xf>
    <xf numFmtId="0" fontId="13" fillId="18" borderId="11" xfId="11" applyFont="1" applyFill="1" applyBorder="1" applyAlignment="1">
      <alignment vertical="center" wrapText="1"/>
    </xf>
    <xf numFmtId="0" fontId="13" fillId="0" borderId="0" xfId="11" applyFont="1" applyAlignment="1">
      <alignment vertical="center"/>
    </xf>
    <xf numFmtId="0" fontId="10" fillId="0" borderId="11" xfId="11" applyFont="1" applyBorder="1" applyAlignment="1">
      <alignment horizontal="center" vertical="center"/>
    </xf>
    <xf numFmtId="0" fontId="10" fillId="0" borderId="11" xfId="11" applyFont="1" applyBorder="1" applyAlignment="1">
      <alignment vertical="center" wrapText="1"/>
    </xf>
    <xf numFmtId="0" fontId="10" fillId="0" borderId="0" xfId="11" applyFont="1" applyAlignment="1">
      <alignment vertical="center"/>
    </xf>
    <xf numFmtId="0" fontId="13" fillId="0" borderId="11" xfId="11" applyFont="1" applyBorder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9" fillId="0" borderId="0" xfId="7" applyFont="1"/>
    <xf numFmtId="0" fontId="11" fillId="2" borderId="11" xfId="7" applyFont="1" applyFill="1" applyBorder="1" applyAlignment="1">
      <alignment horizontal="center" vertical="center"/>
    </xf>
    <xf numFmtId="0" fontId="54" fillId="19" borderId="11" xfId="7" applyFont="1" applyFill="1" applyBorder="1" applyAlignment="1">
      <alignment horizontal="center" vertical="center"/>
    </xf>
    <xf numFmtId="0" fontId="54" fillId="0" borderId="0" xfId="7" applyFont="1"/>
    <xf numFmtId="0" fontId="11" fillId="3" borderId="11" xfId="7" applyFont="1" applyFill="1" applyBorder="1" applyAlignment="1">
      <alignment horizontal="center" vertical="center"/>
    </xf>
    <xf numFmtId="0" fontId="10" fillId="3" borderId="11" xfId="7" applyFont="1" applyFill="1" applyBorder="1" applyAlignment="1">
      <alignment horizontal="center" vertical="center"/>
    </xf>
    <xf numFmtId="0" fontId="10" fillId="0" borderId="11" xfId="7" applyFont="1" applyBorder="1" applyAlignment="1">
      <alignment horizontal="center" vertical="center" wrapText="1"/>
    </xf>
    <xf numFmtId="0" fontId="10" fillId="0" borderId="0" xfId="7" applyFont="1" applyAlignment="1">
      <alignment vertical="center"/>
    </xf>
    <xf numFmtId="0" fontId="10" fillId="0" borderId="11" xfId="7" applyFont="1" applyBorder="1" applyAlignment="1">
      <alignment horizontal="center" vertical="center"/>
    </xf>
    <xf numFmtId="0" fontId="10" fillId="0" borderId="11" xfId="7" applyFont="1" applyBorder="1" applyAlignment="1">
      <alignment vertical="center" wrapText="1"/>
    </xf>
    <xf numFmtId="0" fontId="10" fillId="0" borderId="0" xfId="7" applyFont="1" applyAlignment="1">
      <alignment vertical="center" wrapText="1"/>
    </xf>
    <xf numFmtId="4" fontId="11" fillId="2" borderId="11" xfId="7" applyNumberFormat="1" applyFont="1" applyFill="1" applyBorder="1" applyAlignment="1">
      <alignment vertical="center"/>
    </xf>
    <xf numFmtId="0" fontId="11" fillId="0" borderId="0" xfId="7" applyFont="1" applyAlignment="1">
      <alignment vertical="center"/>
    </xf>
    <xf numFmtId="3" fontId="11" fillId="0" borderId="0" xfId="7" applyNumberFormat="1" applyFont="1" applyAlignment="1">
      <alignment vertical="center"/>
    </xf>
    <xf numFmtId="0" fontId="11" fillId="0" borderId="0" xfId="7" applyFont="1" applyAlignment="1">
      <alignment horizontal="center" vertical="center"/>
    </xf>
    <xf numFmtId="49" fontId="10" fillId="0" borderId="11" xfId="7" applyNumberFormat="1" applyFont="1" applyBorder="1" applyAlignment="1">
      <alignment horizontal="center" vertical="center" wrapText="1"/>
    </xf>
    <xf numFmtId="0" fontId="10" fillId="0" borderId="11" xfId="7" applyFont="1" applyBorder="1" applyAlignment="1">
      <alignment horizontal="left" vertical="center" wrapText="1"/>
    </xf>
    <xf numFmtId="3" fontId="10" fillId="0" borderId="0" xfId="7" applyNumberFormat="1" applyFont="1" applyAlignment="1">
      <alignment vertical="center"/>
    </xf>
    <xf numFmtId="4" fontId="16" fillId="20" borderId="11" xfId="7" applyNumberFormat="1" applyFont="1" applyFill="1" applyBorder="1" applyAlignment="1">
      <alignment horizontal="right"/>
    </xf>
    <xf numFmtId="0" fontId="55" fillId="0" borderId="0" xfId="7" applyFont="1"/>
    <xf numFmtId="0" fontId="11" fillId="5" borderId="11" xfId="11" applyFont="1" applyFill="1" applyBorder="1" applyAlignment="1">
      <alignment vertical="center" wrapText="1"/>
    </xf>
    <xf numFmtId="0" fontId="11" fillId="18" borderId="11" xfId="11" applyFont="1" applyFill="1" applyBorder="1" applyAlignment="1">
      <alignment vertical="center" wrapText="1"/>
    </xf>
    <xf numFmtId="0" fontId="14" fillId="0" borderId="11" xfId="11" applyFont="1" applyBorder="1" applyAlignment="1">
      <alignment horizontal="center" vertical="center"/>
    </xf>
    <xf numFmtId="0" fontId="11" fillId="0" borderId="11" xfId="11" applyFont="1" applyBorder="1" applyAlignment="1">
      <alignment vertical="center" wrapText="1"/>
    </xf>
    <xf numFmtId="0" fontId="11" fillId="0" borderId="0" xfId="11" applyFont="1" applyAlignment="1">
      <alignment vertical="center"/>
    </xf>
    <xf numFmtId="0" fontId="11" fillId="5" borderId="11" xfId="11" applyFont="1" applyFill="1" applyBorder="1" applyAlignment="1">
      <alignment horizontal="center" vertical="center"/>
    </xf>
    <xf numFmtId="0" fontId="11" fillId="18" borderId="11" xfId="11" applyFont="1" applyFill="1" applyBorder="1" applyAlignment="1">
      <alignment horizontal="center" vertical="center"/>
    </xf>
    <xf numFmtId="0" fontId="11" fillId="0" borderId="11" xfId="11" applyFont="1" applyBorder="1" applyAlignment="1">
      <alignment horizontal="center" vertical="center"/>
    </xf>
    <xf numFmtId="4" fontId="13" fillId="0" borderId="0" xfId="11" applyNumberFormat="1" applyFont="1" applyAlignment="1">
      <alignment vertical="center"/>
    </xf>
    <xf numFmtId="4" fontId="42" fillId="0" borderId="0" xfId="11" applyNumberFormat="1" applyFont="1" applyAlignment="1">
      <alignment horizontal="center" vertical="center" wrapText="1"/>
    </xf>
    <xf numFmtId="4" fontId="14" fillId="16" borderId="11" xfId="11" applyNumberFormat="1" applyFont="1" applyFill="1" applyBorder="1" applyAlignment="1">
      <alignment horizontal="center" vertical="center"/>
    </xf>
    <xf numFmtId="4" fontId="11" fillId="17" borderId="11" xfId="11" applyNumberFormat="1" applyFont="1" applyFill="1" applyBorder="1" applyAlignment="1">
      <alignment vertical="center"/>
    </xf>
    <xf numFmtId="4" fontId="10" fillId="18" borderId="11" xfId="11" applyNumberFormat="1" applyFont="1" applyFill="1" applyBorder="1" applyAlignment="1">
      <alignment vertical="center"/>
    </xf>
    <xf numFmtId="4" fontId="24" fillId="0" borderId="11" xfId="11" applyNumberFormat="1" applyFont="1" applyBorder="1" applyAlignment="1">
      <alignment vertical="center"/>
    </xf>
    <xf numFmtId="4" fontId="10" fillId="0" borderId="11" xfId="11" applyNumberFormat="1" applyFont="1" applyBorder="1" applyAlignment="1">
      <alignment vertical="center"/>
    </xf>
    <xf numFmtId="4" fontId="11" fillId="5" borderId="11" xfId="11" applyNumberFormat="1" applyFont="1" applyFill="1" applyBorder="1" applyAlignment="1">
      <alignment vertical="center"/>
    </xf>
    <xf numFmtId="4" fontId="11" fillId="18" borderId="11" xfId="11" applyNumberFormat="1" applyFont="1" applyFill="1" applyBorder="1" applyAlignment="1">
      <alignment vertical="center"/>
    </xf>
    <xf numFmtId="4" fontId="11" fillId="0" borderId="11" xfId="11" applyNumberFormat="1" applyFont="1" applyBorder="1" applyAlignment="1">
      <alignment vertical="center"/>
    </xf>
    <xf numFmtId="4" fontId="11" fillId="16" borderId="11" xfId="11" applyNumberFormat="1" applyFont="1" applyFill="1" applyBorder="1" applyAlignment="1">
      <alignment vertical="center"/>
    </xf>
    <xf numFmtId="0" fontId="33" fillId="5" borderId="8" xfId="26" applyFont="1" applyFill="1" applyBorder="1" applyAlignment="1">
      <alignment horizontal="center" vertical="center" wrapText="1"/>
    </xf>
    <xf numFmtId="0" fontId="33" fillId="5" borderId="8" xfId="26" applyFont="1" applyFill="1" applyBorder="1" applyAlignment="1">
      <alignment horizontal="left" vertical="center" wrapText="1"/>
    </xf>
    <xf numFmtId="39" fontId="33" fillId="5" borderId="8" xfId="26" applyNumberFormat="1" applyFont="1" applyFill="1" applyBorder="1" applyAlignment="1">
      <alignment horizontal="right" vertical="center" wrapText="1"/>
    </xf>
    <xf numFmtId="0" fontId="37" fillId="7" borderId="0" xfId="26" applyFont="1" applyFill="1" applyAlignment="1">
      <alignment horizontal="left" vertical="top" wrapText="1"/>
    </xf>
    <xf numFmtId="0" fontId="37" fillId="7" borderId="8" xfId="26" applyFont="1" applyFill="1" applyBorder="1" applyAlignment="1">
      <alignment horizontal="center" vertical="center" wrapText="1"/>
    </xf>
    <xf numFmtId="0" fontId="37" fillId="7" borderId="8" xfId="26" applyFont="1" applyFill="1" applyBorder="1" applyAlignment="1">
      <alignment horizontal="left" vertical="center" wrapText="1"/>
    </xf>
    <xf numFmtId="39" fontId="37" fillId="7" borderId="8" xfId="26" applyNumberFormat="1" applyFont="1" applyFill="1" applyBorder="1" applyAlignment="1">
      <alignment horizontal="right" vertical="center" wrapText="1"/>
    </xf>
    <xf numFmtId="0" fontId="37" fillId="6" borderId="8" xfId="26" applyFont="1" applyFill="1" applyBorder="1" applyAlignment="1">
      <alignment horizontal="center" vertical="center" wrapText="1"/>
    </xf>
    <xf numFmtId="0" fontId="37" fillId="6" borderId="8" xfId="26" applyFont="1" applyFill="1" applyBorder="1" applyAlignment="1">
      <alignment horizontal="left" vertical="center" wrapText="1"/>
    </xf>
    <xf numFmtId="39" fontId="37" fillId="6" borderId="8" xfId="26" applyNumberFormat="1" applyFont="1" applyFill="1" applyBorder="1" applyAlignment="1">
      <alignment horizontal="right" vertical="center" wrapText="1"/>
    </xf>
    <xf numFmtId="4" fontId="24" fillId="0" borderId="11" xfId="7" applyNumberFormat="1" applyFont="1" applyBorder="1" applyAlignment="1">
      <alignment horizontal="center" vertical="center"/>
    </xf>
    <xf numFmtId="4" fontId="10" fillId="0" borderId="11" xfId="7" applyNumberFormat="1" applyFont="1" applyBorder="1" applyAlignment="1">
      <alignment horizontal="right" vertical="center"/>
    </xf>
    <xf numFmtId="4" fontId="24" fillId="0" borderId="11" xfId="7" applyNumberFormat="1" applyFont="1" applyBorder="1" applyAlignment="1">
      <alignment vertical="center" wrapText="1"/>
    </xf>
    <xf numFmtId="4" fontId="10" fillId="0" borderId="11" xfId="7" applyNumberFormat="1" applyFont="1" applyBorder="1" applyAlignment="1">
      <alignment horizontal="right" vertical="center" wrapText="1"/>
    </xf>
    <xf numFmtId="4" fontId="10" fillId="0" borderId="11" xfId="7" applyNumberFormat="1" applyFont="1" applyBorder="1" applyAlignment="1">
      <alignment vertical="center" wrapText="1"/>
    </xf>
    <xf numFmtId="4" fontId="24" fillId="0" borderId="11" xfId="7" applyNumberFormat="1" applyFont="1" applyBorder="1" applyAlignment="1">
      <alignment horizontal="right" vertical="center" wrapText="1"/>
    </xf>
    <xf numFmtId="4" fontId="11" fillId="0" borderId="11" xfId="7" applyNumberFormat="1" applyFont="1" applyBorder="1" applyAlignment="1">
      <alignment horizontal="center" vertical="center"/>
    </xf>
    <xf numFmtId="4" fontId="10" fillId="0" borderId="11" xfId="7" applyNumberFormat="1" applyFont="1" applyBorder="1" applyAlignment="1">
      <alignment vertical="center"/>
    </xf>
    <xf numFmtId="4" fontId="24" fillId="0" borderId="11" xfId="7" applyNumberFormat="1" applyFont="1" applyBorder="1" applyAlignment="1">
      <alignment vertical="center"/>
    </xf>
    <xf numFmtId="4" fontId="10" fillId="0" borderId="5" xfId="7" applyNumberFormat="1" applyFont="1" applyBorder="1" applyAlignment="1">
      <alignment vertical="center" wrapText="1"/>
    </xf>
    <xf numFmtId="4" fontId="24" fillId="0" borderId="5" xfId="7" applyNumberFormat="1" applyFont="1" applyBorder="1" applyAlignment="1">
      <alignment vertical="center" wrapText="1"/>
    </xf>
    <xf numFmtId="0" fontId="17" fillId="0" borderId="42" xfId="7" applyFont="1" applyBorder="1" applyAlignment="1">
      <alignment horizontal="center" vertical="center" wrapText="1"/>
    </xf>
    <xf numFmtId="0" fontId="15" fillId="0" borderId="0" xfId="7" applyAlignment="1">
      <alignment horizontal="left" vertical="center" wrapText="1"/>
    </xf>
    <xf numFmtId="0" fontId="17" fillId="2" borderId="78" xfId="7" applyFont="1" applyFill="1" applyBorder="1" applyAlignment="1">
      <alignment vertical="center" wrapText="1"/>
    </xf>
    <xf numFmtId="4" fontId="17" fillId="2" borderId="78" xfId="7" applyNumberFormat="1" applyFont="1" applyFill="1" applyBorder="1" applyAlignment="1">
      <alignment vertical="center" wrapText="1"/>
    </xf>
    <xf numFmtId="4" fontId="17" fillId="15" borderId="21" xfId="7" applyNumberFormat="1" applyFont="1" applyFill="1" applyBorder="1" applyAlignment="1">
      <alignment vertical="center" wrapText="1"/>
    </xf>
    <xf numFmtId="4" fontId="17" fillId="11" borderId="22" xfId="7" applyNumberFormat="1" applyFont="1" applyFill="1" applyBorder="1" applyAlignment="1">
      <alignment vertical="center" wrapText="1"/>
    </xf>
    <xf numFmtId="4" fontId="17" fillId="11" borderId="22" xfId="7" applyNumberFormat="1" applyFont="1" applyFill="1" applyBorder="1" applyAlignment="1">
      <alignment horizontal="right" vertical="center" wrapText="1"/>
    </xf>
    <xf numFmtId="0" fontId="11" fillId="11" borderId="23" xfId="7" applyFont="1" applyFill="1" applyBorder="1" applyAlignment="1">
      <alignment horizontal="center" vertical="center" wrapText="1"/>
    </xf>
    <xf numFmtId="0" fontId="17" fillId="0" borderId="80" xfId="7" applyFont="1" applyBorder="1" applyAlignment="1">
      <alignment horizontal="center" vertical="center"/>
    </xf>
    <xf numFmtId="0" fontId="17" fillId="0" borderId="72" xfId="7" applyFont="1" applyBorder="1" applyAlignment="1">
      <alignment horizontal="center" vertical="center" wrapText="1"/>
    </xf>
    <xf numFmtId="0" fontId="48" fillId="0" borderId="70" xfId="0" applyFont="1" applyFill="1" applyBorder="1" applyAlignment="1">
      <alignment vertical="center"/>
    </xf>
    <xf numFmtId="4" fontId="17" fillId="0" borderId="72" xfId="7" applyNumberFormat="1" applyFont="1" applyBorder="1" applyAlignment="1">
      <alignment vertical="center" wrapText="1"/>
    </xf>
    <xf numFmtId="4" fontId="15" fillId="0" borderId="72" xfId="7" applyNumberFormat="1" applyBorder="1" applyAlignment="1">
      <alignment vertical="center"/>
    </xf>
    <xf numFmtId="4" fontId="17" fillId="0" borderId="72" xfId="7" applyNumberFormat="1" applyFont="1" applyBorder="1" applyAlignment="1">
      <alignment vertical="center"/>
    </xf>
    <xf numFmtId="4" fontId="17" fillId="0" borderId="72" xfId="7" applyNumberFormat="1" applyFont="1" applyBorder="1" applyAlignment="1">
      <alignment horizontal="right" vertical="center" wrapText="1"/>
    </xf>
    <xf numFmtId="0" fontId="11" fillId="0" borderId="81" xfId="7" applyFont="1" applyBorder="1" applyAlignment="1">
      <alignment horizontal="center" vertical="center" wrapText="1"/>
    </xf>
    <xf numFmtId="0" fontId="49" fillId="2" borderId="38" xfId="7" applyFont="1" applyFill="1" applyBorder="1" applyAlignment="1">
      <alignment horizontal="center" vertical="center" wrapText="1"/>
    </xf>
    <xf numFmtId="0" fontId="39" fillId="0" borderId="33" xfId="7" applyFont="1" applyBorder="1" applyAlignment="1" applyProtection="1">
      <alignment horizontal="center" vertical="center" wrapText="1"/>
      <protection locked="0"/>
    </xf>
    <xf numFmtId="4" fontId="17" fillId="0" borderId="21" xfId="7" applyNumberFormat="1" applyFont="1" applyBorder="1" applyAlignment="1">
      <alignment horizontal="right" vertical="center" wrapText="1"/>
    </xf>
    <xf numFmtId="0" fontId="39" fillId="0" borderId="32" xfId="7" applyFont="1" applyBorder="1" applyAlignment="1" applyProtection="1">
      <alignment horizontal="center" vertical="center" wrapText="1"/>
      <protection locked="0"/>
    </xf>
    <xf numFmtId="0" fontId="17" fillId="0" borderId="40" xfId="7" applyFont="1" applyBorder="1" applyAlignment="1" applyProtection="1">
      <alignment horizontal="center" vertical="center" wrapText="1"/>
      <protection locked="0"/>
    </xf>
    <xf numFmtId="0" fontId="17" fillId="0" borderId="19" xfId="7" applyFont="1" applyBorder="1" applyAlignment="1" applyProtection="1">
      <alignment horizontal="center" vertical="center" wrapText="1"/>
      <protection locked="0"/>
    </xf>
    <xf numFmtId="0" fontId="44" fillId="0" borderId="28" xfId="7" applyFont="1" applyBorder="1" applyAlignment="1">
      <alignment horizontal="center" vertical="center" wrapText="1"/>
    </xf>
    <xf numFmtId="0" fontId="17" fillId="0" borderId="19" xfId="7" applyFont="1" applyBorder="1" applyAlignment="1">
      <alignment horizontal="center" vertical="center" wrapText="1"/>
    </xf>
    <xf numFmtId="0" fontId="49" fillId="0" borderId="40" xfId="7" applyFont="1" applyBorder="1" applyAlignment="1">
      <alignment horizontal="center" vertical="center" wrapText="1"/>
    </xf>
    <xf numFmtId="4" fontId="11" fillId="15" borderId="38" xfId="7" applyNumberFormat="1" applyFont="1" applyFill="1" applyBorder="1" applyAlignment="1">
      <alignment horizontal="center" vertical="center" wrapText="1"/>
    </xf>
    <xf numFmtId="0" fontId="17" fillId="15" borderId="12" xfId="7" applyFont="1" applyFill="1" applyBorder="1" applyAlignment="1">
      <alignment horizontal="center" vertical="center"/>
    </xf>
    <xf numFmtId="0" fontId="17" fillId="15" borderId="27" xfId="7" applyFont="1" applyFill="1" applyBorder="1" applyAlignment="1">
      <alignment horizontal="center" vertical="center" wrapText="1"/>
    </xf>
    <xf numFmtId="0" fontId="17" fillId="15" borderId="21" xfId="7" applyFont="1" applyFill="1" applyBorder="1" applyAlignment="1">
      <alignment horizontal="center" vertical="center" wrapText="1"/>
    </xf>
    <xf numFmtId="0" fontId="17" fillId="15" borderId="36" xfId="7" applyFont="1" applyFill="1" applyBorder="1" applyAlignment="1">
      <alignment horizontal="center" vertical="center" wrapText="1"/>
    </xf>
    <xf numFmtId="0" fontId="17" fillId="15" borderId="47" xfId="7" applyFont="1" applyFill="1" applyBorder="1" applyAlignment="1">
      <alignment horizontal="left" vertical="center" wrapText="1"/>
    </xf>
    <xf numFmtId="4" fontId="47" fillId="0" borderId="0" xfId="7" applyNumberFormat="1" applyFont="1" applyAlignment="1" applyProtection="1">
      <alignment horizontal="center" vertical="center"/>
      <protection locked="0"/>
    </xf>
    <xf numFmtId="0" fontId="17" fillId="15" borderId="28" xfId="7" applyFont="1" applyFill="1" applyBorder="1" applyAlignment="1">
      <alignment horizontal="center" vertical="center"/>
    </xf>
    <xf numFmtId="4" fontId="17" fillId="15" borderId="28" xfId="7" applyNumberFormat="1" applyFont="1" applyFill="1" applyBorder="1" applyAlignment="1">
      <alignment vertical="center"/>
    </xf>
    <xf numFmtId="4" fontId="17" fillId="15" borderId="28" xfId="7" applyNumberFormat="1" applyFont="1" applyFill="1" applyBorder="1" applyAlignment="1">
      <alignment horizontal="right" vertical="center" wrapText="1"/>
    </xf>
    <xf numFmtId="0" fontId="24" fillId="0" borderId="11" xfId="11" applyFont="1" applyBorder="1" applyAlignment="1">
      <alignment horizontal="center" vertical="center"/>
    </xf>
    <xf numFmtId="0" fontId="13" fillId="0" borderId="11" xfId="11" applyFont="1" applyBorder="1" applyAlignment="1">
      <alignment vertical="center" wrapText="1"/>
    </xf>
    <xf numFmtId="0" fontId="46" fillId="15" borderId="35" xfId="7" applyFont="1" applyFill="1" applyBorder="1" applyAlignment="1">
      <alignment horizontal="center" vertical="center" wrapText="1"/>
    </xf>
    <xf numFmtId="0" fontId="15" fillId="0" borderId="21" xfId="7" applyBorder="1" applyAlignment="1">
      <alignment horizontal="left" vertical="center" wrapText="1"/>
    </xf>
    <xf numFmtId="0" fontId="15" fillId="0" borderId="24" xfId="7" applyBorder="1" applyAlignment="1">
      <alignment horizontal="left" vertical="center" wrapText="1"/>
    </xf>
    <xf numFmtId="0" fontId="24" fillId="0" borderId="28" xfId="7" applyFont="1" applyBorder="1" applyAlignment="1">
      <alignment horizontal="center" vertical="center" wrapText="1"/>
    </xf>
    <xf numFmtId="39" fontId="10" fillId="7" borderId="8" xfId="26" applyNumberFormat="1" applyFont="1" applyFill="1" applyBorder="1" applyAlignment="1">
      <alignment horizontal="right" vertical="center" wrapText="1"/>
    </xf>
    <xf numFmtId="0" fontId="10" fillId="6" borderId="8" xfId="26" applyFont="1" applyFill="1" applyBorder="1" applyAlignment="1">
      <alignment horizontal="left" vertical="center" wrapText="1"/>
    </xf>
    <xf numFmtId="0" fontId="11" fillId="5" borderId="8" xfId="26" applyFont="1" applyFill="1" applyBorder="1" applyAlignment="1">
      <alignment horizontal="center" vertical="center" wrapText="1"/>
    </xf>
    <xf numFmtId="0" fontId="11" fillId="5" borderId="8" xfId="26" applyFont="1" applyFill="1" applyBorder="1" applyAlignment="1">
      <alignment horizontal="left" vertical="center" wrapText="1"/>
    </xf>
    <xf numFmtId="39" fontId="10" fillId="5" borderId="8" xfId="26" applyNumberFormat="1" applyFont="1" applyFill="1" applyBorder="1" applyAlignment="1">
      <alignment horizontal="right" vertical="center" wrapText="1"/>
    </xf>
    <xf numFmtId="39" fontId="11" fillId="5" borderId="8" xfId="26" applyNumberFormat="1" applyFont="1" applyFill="1" applyBorder="1" applyAlignment="1">
      <alignment horizontal="right" vertical="center" wrapText="1"/>
    </xf>
    <xf numFmtId="0" fontId="10" fillId="6" borderId="8" xfId="26" applyFont="1" applyFill="1" applyBorder="1" applyAlignment="1">
      <alignment horizontal="center" vertical="center" wrapText="1"/>
    </xf>
    <xf numFmtId="39" fontId="10" fillId="6" borderId="8" xfId="26" applyNumberFormat="1" applyFont="1" applyFill="1" applyBorder="1" applyAlignment="1">
      <alignment horizontal="right" vertical="center" wrapText="1"/>
    </xf>
    <xf numFmtId="0" fontId="10" fillId="7" borderId="8" xfId="26" applyFont="1" applyFill="1" applyBorder="1" applyAlignment="1">
      <alignment horizontal="center" vertical="center" wrapText="1"/>
    </xf>
    <xf numFmtId="0" fontId="10" fillId="7" borderId="8" xfId="26" applyFont="1" applyFill="1" applyBorder="1" applyAlignment="1">
      <alignment horizontal="left" vertical="center" wrapText="1"/>
    </xf>
    <xf numFmtId="167" fontId="13" fillId="0" borderId="0" xfId="10" applyNumberFormat="1" applyFont="1" applyAlignment="1">
      <alignment horizontal="center" vertical="center"/>
    </xf>
    <xf numFmtId="0" fontId="10" fillId="0" borderId="8" xfId="26" applyFont="1" applyBorder="1" applyAlignment="1">
      <alignment horizontal="center" vertical="center" wrapText="1"/>
    </xf>
    <xf numFmtId="0" fontId="10" fillId="0" borderId="8" xfId="26" applyFont="1" applyBorder="1" applyAlignment="1">
      <alignment horizontal="left" vertical="center" wrapText="1"/>
    </xf>
    <xf numFmtId="39" fontId="10" fillId="0" borderId="8" xfId="26" applyNumberFormat="1" applyFont="1" applyBorder="1" applyAlignment="1">
      <alignment horizontal="right" vertical="center" wrapText="1"/>
    </xf>
    <xf numFmtId="0" fontId="37" fillId="0" borderId="0" xfId="26" applyFont="1" applyAlignment="1">
      <alignment horizontal="left" vertical="top" wrapText="1"/>
    </xf>
    <xf numFmtId="167" fontId="37" fillId="7" borderId="0" xfId="26" applyNumberFormat="1" applyFont="1" applyFill="1" applyAlignment="1">
      <alignment horizontal="left" vertical="top" wrapText="1"/>
    </xf>
    <xf numFmtId="39" fontId="11" fillId="6" borderId="8" xfId="26" applyNumberFormat="1" applyFont="1" applyFill="1" applyBorder="1" applyAlignment="1">
      <alignment horizontal="right" vertical="center" wrapText="1"/>
    </xf>
    <xf numFmtId="39" fontId="33" fillId="0" borderId="8" xfId="26" applyNumberFormat="1" applyFont="1" applyBorder="1" applyAlignment="1">
      <alignment horizontal="right" vertical="center" wrapText="1"/>
    </xf>
    <xf numFmtId="0" fontId="17" fillId="0" borderId="30" xfId="7" applyFont="1" applyBorder="1" applyAlignment="1">
      <alignment horizontal="center" vertical="center"/>
    </xf>
    <xf numFmtId="0" fontId="17" fillId="0" borderId="25" xfId="7" applyFont="1" applyBorder="1" applyAlignment="1">
      <alignment horizontal="center" vertical="center"/>
    </xf>
    <xf numFmtId="0" fontId="48" fillId="0" borderId="29" xfId="16" applyFont="1" applyFill="1" applyBorder="1" applyAlignment="1">
      <alignment horizontal="left" vertical="center" wrapText="1"/>
    </xf>
    <xf numFmtId="0" fontId="48" fillId="0" borderId="22" xfId="16" applyFont="1" applyFill="1" applyBorder="1" applyAlignment="1">
      <alignment horizontal="left" vertical="center" wrapText="1"/>
    </xf>
    <xf numFmtId="0" fontId="16" fillId="0" borderId="0" xfId="7" applyFont="1" applyAlignment="1">
      <alignment horizontal="center"/>
    </xf>
    <xf numFmtId="0" fontId="17" fillId="2" borderId="13" xfId="7" applyFont="1" applyFill="1" applyBorder="1" applyAlignment="1">
      <alignment horizontal="center" vertical="center"/>
    </xf>
    <xf numFmtId="0" fontId="17" fillId="2" borderId="20" xfId="7" applyFont="1" applyFill="1" applyBorder="1" applyAlignment="1">
      <alignment horizontal="center" vertical="center"/>
    </xf>
    <xf numFmtId="0" fontId="17" fillId="2" borderId="14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center" wrapText="1"/>
    </xf>
    <xf numFmtId="0" fontId="17" fillId="10" borderId="14" xfId="7" applyFont="1" applyFill="1" applyBorder="1" applyAlignment="1">
      <alignment horizontal="center" vertical="center" wrapText="1"/>
    </xf>
    <xf numFmtId="0" fontId="17" fillId="10" borderId="21" xfId="7" applyFont="1" applyFill="1" applyBorder="1" applyAlignment="1">
      <alignment horizontal="center" vertical="center" wrapText="1"/>
    </xf>
    <xf numFmtId="0" fontId="17" fillId="10" borderId="15" xfId="7" applyFont="1" applyFill="1" applyBorder="1" applyAlignment="1">
      <alignment horizontal="center" vertical="center" wrapText="1"/>
    </xf>
    <xf numFmtId="0" fontId="17" fillId="10" borderId="22" xfId="7" applyFont="1" applyFill="1" applyBorder="1" applyAlignment="1">
      <alignment horizontal="center" vertical="center" wrapText="1"/>
    </xf>
    <xf numFmtId="0" fontId="17" fillId="10" borderId="16" xfId="7" applyFont="1" applyFill="1" applyBorder="1" applyAlignment="1">
      <alignment horizontal="center" vertical="center" wrapText="1"/>
    </xf>
    <xf numFmtId="0" fontId="17" fillId="10" borderId="17" xfId="7" applyFont="1" applyFill="1" applyBorder="1" applyAlignment="1">
      <alignment horizontal="center" vertical="center" wrapText="1"/>
    </xf>
    <xf numFmtId="0" fontId="11" fillId="10" borderId="18" xfId="7" applyFont="1" applyFill="1" applyBorder="1" applyAlignment="1">
      <alignment horizontal="center" vertical="center" wrapText="1"/>
    </xf>
    <xf numFmtId="0" fontId="11" fillId="10" borderId="23" xfId="7" applyFont="1" applyFill="1" applyBorder="1" applyAlignment="1">
      <alignment horizontal="center" vertical="center" wrapText="1"/>
    </xf>
    <xf numFmtId="0" fontId="39" fillId="2" borderId="19" xfId="7" applyFont="1" applyFill="1" applyBorder="1" applyAlignment="1" applyProtection="1">
      <alignment horizontal="center" vertical="center" wrapText="1"/>
      <protection locked="0"/>
    </xf>
    <xf numFmtId="0" fontId="39" fillId="2" borderId="24" xfId="7" applyFont="1" applyFill="1" applyBorder="1" applyAlignment="1" applyProtection="1">
      <alignment horizontal="center" vertical="center" wrapText="1"/>
      <protection locked="0"/>
    </xf>
    <xf numFmtId="0" fontId="23" fillId="11" borderId="20" xfId="7" applyFont="1" applyFill="1" applyBorder="1" applyAlignment="1">
      <alignment horizontal="center" vertical="center"/>
    </xf>
    <xf numFmtId="0" fontId="23" fillId="11" borderId="21" xfId="7" applyFont="1" applyFill="1" applyBorder="1" applyAlignment="1">
      <alignment horizontal="center" vertical="center"/>
    </xf>
    <xf numFmtId="0" fontId="23" fillId="11" borderId="30" xfId="7" applyFont="1" applyFill="1" applyBorder="1" applyAlignment="1">
      <alignment horizontal="center" vertical="center"/>
    </xf>
    <xf numFmtId="0" fontId="42" fillId="0" borderId="38" xfId="7" applyFont="1" applyBorder="1" applyAlignment="1">
      <alignment horizontal="center" vertical="center"/>
    </xf>
    <xf numFmtId="0" fontId="42" fillId="0" borderId="32" xfId="7" applyFont="1" applyBorder="1" applyAlignment="1">
      <alignment horizontal="center" vertical="center"/>
    </xf>
    <xf numFmtId="0" fontId="43" fillId="0" borderId="38" xfId="32" applyFont="1" applyBorder="1" applyAlignment="1">
      <alignment horizontal="left" vertical="center" wrapText="1"/>
    </xf>
    <xf numFmtId="0" fontId="43" fillId="0" borderId="32" xfId="32" applyFont="1" applyBorder="1" applyAlignment="1">
      <alignment horizontal="left" vertical="center" wrapText="1"/>
    </xf>
    <xf numFmtId="0" fontId="23" fillId="11" borderId="35" xfId="7" applyFont="1" applyFill="1" applyBorder="1" applyAlignment="1">
      <alignment horizontal="center" vertical="center"/>
    </xf>
    <xf numFmtId="0" fontId="23" fillId="11" borderId="46" xfId="7" applyFont="1" applyFill="1" applyBorder="1" applyAlignment="1">
      <alignment horizontal="center" vertical="center"/>
    </xf>
    <xf numFmtId="0" fontId="23" fillId="11" borderId="47" xfId="7" applyFont="1" applyFill="1" applyBorder="1" applyAlignment="1">
      <alignment horizontal="center" vertical="center"/>
    </xf>
    <xf numFmtId="0" fontId="23" fillId="11" borderId="25" xfId="7" applyFont="1" applyFill="1" applyBorder="1" applyAlignment="1">
      <alignment horizontal="center" vertical="center"/>
    </xf>
    <xf numFmtId="0" fontId="23" fillId="11" borderId="22" xfId="7" applyFont="1" applyFill="1" applyBorder="1" applyAlignment="1">
      <alignment horizontal="center" vertical="center"/>
    </xf>
    <xf numFmtId="0" fontId="42" fillId="0" borderId="30" xfId="7" applyFont="1" applyBorder="1" applyAlignment="1">
      <alignment horizontal="center" vertical="center"/>
    </xf>
    <xf numFmtId="0" fontId="42" fillId="0" borderId="25" xfId="7" applyFont="1" applyBorder="1" applyAlignment="1">
      <alignment horizontal="center" vertical="center"/>
    </xf>
    <xf numFmtId="0" fontId="43" fillId="0" borderId="29" xfId="7" applyFont="1" applyBorder="1" applyAlignment="1" applyProtection="1">
      <alignment horizontal="left" vertical="center" wrapText="1"/>
      <protection locked="0"/>
    </xf>
    <xf numFmtId="0" fontId="43" fillId="0" borderId="22" xfId="7" applyFont="1" applyBorder="1" applyAlignment="1" applyProtection="1">
      <alignment horizontal="left" vertical="center" wrapText="1"/>
      <protection locked="0"/>
    </xf>
    <xf numFmtId="0" fontId="15" fillId="0" borderId="29" xfId="7" applyBorder="1" applyAlignment="1" applyProtection="1">
      <alignment horizontal="left" vertical="center" wrapText="1"/>
      <protection locked="0"/>
    </xf>
    <xf numFmtId="0" fontId="15" fillId="0" borderId="22" xfId="7" applyBorder="1" applyAlignment="1" applyProtection="1">
      <alignment horizontal="left" vertical="center" wrapText="1"/>
      <protection locked="0"/>
    </xf>
    <xf numFmtId="166" fontId="16" fillId="14" borderId="69" xfId="8" applyNumberFormat="1" applyFont="1" applyFill="1" applyBorder="1" applyAlignment="1">
      <alignment horizontal="center" vertical="center" wrapText="1"/>
    </xf>
    <xf numFmtId="166" fontId="16" fillId="14" borderId="70" xfId="8" applyNumberFormat="1" applyFont="1" applyFill="1" applyBorder="1" applyAlignment="1">
      <alignment horizontal="center" vertical="center" wrapText="1"/>
    </xf>
    <xf numFmtId="166" fontId="16" fillId="14" borderId="71" xfId="8" applyNumberFormat="1" applyFont="1" applyFill="1" applyBorder="1" applyAlignment="1">
      <alignment horizontal="center" vertical="center" wrapText="1"/>
    </xf>
    <xf numFmtId="0" fontId="17" fillId="0" borderId="38" xfId="7" applyFont="1" applyBorder="1" applyAlignment="1">
      <alignment horizontal="center" vertical="center" wrapText="1"/>
    </xf>
    <xf numFmtId="0" fontId="17" fillId="0" borderId="51" xfId="7" applyFont="1" applyBorder="1" applyAlignment="1">
      <alignment horizontal="center" vertical="center" wrapText="1"/>
    </xf>
    <xf numFmtId="0" fontId="17" fillId="0" borderId="32" xfId="7" applyFont="1" applyBorder="1" applyAlignment="1">
      <alignment horizontal="center" vertical="center" wrapText="1"/>
    </xf>
    <xf numFmtId="0" fontId="17" fillId="0" borderId="60" xfId="7" applyFont="1" applyBorder="1" applyAlignment="1">
      <alignment horizontal="center" vertical="center"/>
    </xf>
    <xf numFmtId="0" fontId="17" fillId="0" borderId="48" xfId="7" applyFont="1" applyBorder="1" applyAlignment="1">
      <alignment horizontal="center" vertical="center"/>
    </xf>
    <xf numFmtId="0" fontId="17" fillId="0" borderId="74" xfId="7" applyFont="1" applyBorder="1" applyAlignment="1">
      <alignment horizontal="center" vertical="center"/>
    </xf>
    <xf numFmtId="0" fontId="17" fillId="2" borderId="60" xfId="7" applyFont="1" applyFill="1" applyBorder="1" applyAlignment="1">
      <alignment horizontal="center" vertical="center" wrapText="1"/>
    </xf>
    <xf numFmtId="0" fontId="17" fillId="2" borderId="17" xfId="7" applyFont="1" applyFill="1" applyBorder="1" applyAlignment="1">
      <alignment horizontal="center" vertical="center" wrapText="1"/>
    </xf>
    <xf numFmtId="0" fontId="17" fillId="2" borderId="59" xfId="7" applyFont="1" applyFill="1" applyBorder="1" applyAlignment="1">
      <alignment horizontal="center" vertical="center" wrapText="1"/>
    </xf>
    <xf numFmtId="0" fontId="15" fillId="0" borderId="61" xfId="16" applyFont="1" applyFill="1" applyBorder="1" applyAlignment="1">
      <alignment horizontal="left" vertical="center" wrapText="1"/>
    </xf>
    <xf numFmtId="0" fontId="15" fillId="0" borderId="63" xfId="16" applyFont="1" applyFill="1" applyBorder="1" applyAlignment="1">
      <alignment horizontal="left" vertical="center" wrapText="1"/>
    </xf>
    <xf numFmtId="0" fontId="17" fillId="2" borderId="51" xfId="7" applyFont="1" applyFill="1" applyBorder="1" applyAlignment="1">
      <alignment horizontal="center" vertical="center" wrapText="1"/>
    </xf>
    <xf numFmtId="0" fontId="17" fillId="2" borderId="35" xfId="7" applyFont="1" applyFill="1" applyBorder="1" applyAlignment="1">
      <alignment horizontal="center" vertical="center" wrapText="1"/>
    </xf>
    <xf numFmtId="0" fontId="17" fillId="2" borderId="46" xfId="7" applyFont="1" applyFill="1" applyBorder="1" applyAlignment="1">
      <alignment horizontal="center" vertical="center" wrapText="1"/>
    </xf>
    <xf numFmtId="0" fontId="17" fillId="2" borderId="47" xfId="7" applyFont="1" applyFill="1" applyBorder="1" applyAlignment="1">
      <alignment horizontal="center" vertical="center" wrapText="1"/>
    </xf>
    <xf numFmtId="0" fontId="17" fillId="2" borderId="28" xfId="7" applyFont="1" applyFill="1" applyBorder="1" applyAlignment="1">
      <alignment horizontal="center" vertical="center" wrapText="1"/>
    </xf>
    <xf numFmtId="0" fontId="17" fillId="2" borderId="31" xfId="7" applyFont="1" applyFill="1" applyBorder="1" applyAlignment="1">
      <alignment horizontal="center" vertical="center" wrapText="1"/>
    </xf>
    <xf numFmtId="0" fontId="17" fillId="2" borderId="42" xfId="7" applyFont="1" applyFill="1" applyBorder="1" applyAlignment="1">
      <alignment horizontal="center" vertical="center" wrapText="1"/>
    </xf>
    <xf numFmtId="0" fontId="17" fillId="2" borderId="44" xfId="7" applyFont="1" applyFill="1" applyBorder="1" applyAlignment="1">
      <alignment horizontal="center" vertical="center" wrapText="1"/>
    </xf>
    <xf numFmtId="0" fontId="17" fillId="2" borderId="52" xfId="7" applyFont="1" applyFill="1" applyBorder="1" applyAlignment="1">
      <alignment horizontal="center" vertical="center" wrapText="1"/>
    </xf>
    <xf numFmtId="0" fontId="17" fillId="2" borderId="36" xfId="7" applyFont="1" applyFill="1" applyBorder="1" applyAlignment="1">
      <alignment horizontal="center" vertical="center" wrapText="1"/>
    </xf>
    <xf numFmtId="0" fontId="17" fillId="2" borderId="53" xfId="7" applyFont="1" applyFill="1" applyBorder="1" applyAlignment="1">
      <alignment horizontal="center" vertical="center" wrapText="1"/>
    </xf>
    <xf numFmtId="0" fontId="17" fillId="2" borderId="54" xfId="7" applyFont="1" applyFill="1" applyBorder="1" applyAlignment="1">
      <alignment horizontal="center" vertical="center" wrapText="1"/>
    </xf>
    <xf numFmtId="0" fontId="17" fillId="2" borderId="55" xfId="7" applyFont="1" applyFill="1" applyBorder="1" applyAlignment="1">
      <alignment horizontal="center" vertical="center" wrapText="1"/>
    </xf>
    <xf numFmtId="0" fontId="17" fillId="2" borderId="19" xfId="7" applyFont="1" applyFill="1" applyBorder="1" applyAlignment="1">
      <alignment horizontal="center" vertical="center" wrapText="1"/>
    </xf>
    <xf numFmtId="0" fontId="17" fillId="2" borderId="48" xfId="7" applyFont="1" applyFill="1" applyBorder="1" applyAlignment="1">
      <alignment horizontal="center" vertical="center" wrapText="1"/>
    </xf>
    <xf numFmtId="0" fontId="17" fillId="2" borderId="0" xfId="7" applyFont="1" applyFill="1" applyAlignment="1">
      <alignment horizontal="center" vertical="center" wrapText="1"/>
    </xf>
    <xf numFmtId="0" fontId="17" fillId="2" borderId="43" xfId="7" applyFont="1" applyFill="1" applyBorder="1" applyAlignment="1">
      <alignment horizontal="center" vertical="center" wrapText="1"/>
    </xf>
    <xf numFmtId="0" fontId="17" fillId="2" borderId="58" xfId="7" applyFont="1" applyFill="1" applyBorder="1" applyAlignment="1">
      <alignment horizontal="center" vertical="center" wrapText="1"/>
    </xf>
    <xf numFmtId="0" fontId="15" fillId="0" borderId="65" xfId="7" applyBorder="1" applyAlignment="1">
      <alignment horizontal="left" vertical="center" wrapText="1"/>
    </xf>
    <xf numFmtId="0" fontId="15" fillId="0" borderId="79" xfId="7" applyBorder="1" applyAlignment="1">
      <alignment horizontal="left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17" fillId="0" borderId="38" xfId="7" applyFont="1" applyBorder="1" applyAlignment="1" applyProtection="1">
      <alignment horizontal="center" vertical="center" wrapText="1"/>
      <protection locked="0"/>
    </xf>
    <xf numFmtId="0" fontId="17" fillId="0" borderId="32" xfId="7" applyFont="1" applyBorder="1" applyAlignment="1" applyProtection="1">
      <alignment horizontal="center" vertical="center" wrapText="1"/>
      <protection locked="0"/>
    </xf>
    <xf numFmtId="0" fontId="17" fillId="0" borderId="38" xfId="7" applyFont="1" applyBorder="1" applyAlignment="1">
      <alignment horizontal="center" vertical="center"/>
    </xf>
    <xf numFmtId="0" fontId="17" fillId="0" borderId="32" xfId="7" applyFont="1" applyBorder="1" applyAlignment="1">
      <alignment horizontal="center" vertical="center"/>
    </xf>
    <xf numFmtId="4" fontId="17" fillId="0" borderId="38" xfId="7" applyNumberFormat="1" applyFont="1" applyBorder="1" applyAlignment="1">
      <alignment horizontal="center" vertical="center" wrapText="1"/>
    </xf>
    <xf numFmtId="4" fontId="17" fillId="0" borderId="51" xfId="7" applyNumberFormat="1" applyFont="1" applyBorder="1" applyAlignment="1">
      <alignment horizontal="center" vertical="center" wrapText="1"/>
    </xf>
    <xf numFmtId="4" fontId="17" fillId="0" borderId="32" xfId="7" applyNumberFormat="1" applyFont="1" applyBorder="1" applyAlignment="1">
      <alignment horizontal="center" vertical="center" wrapText="1"/>
    </xf>
    <xf numFmtId="0" fontId="17" fillId="12" borderId="38" xfId="7" applyFont="1" applyFill="1" applyBorder="1" applyAlignment="1" applyProtection="1">
      <alignment horizontal="center" vertical="center" wrapText="1"/>
      <protection locked="0"/>
    </xf>
    <xf numFmtId="0" fontId="17" fillId="12" borderId="32" xfId="7" applyFont="1" applyFill="1" applyBorder="1" applyAlignment="1" applyProtection="1">
      <alignment horizontal="center" vertical="center" wrapText="1"/>
      <protection locked="0"/>
    </xf>
    <xf numFmtId="0" fontId="17" fillId="0" borderId="30" xfId="7" applyFont="1" applyBorder="1" applyAlignment="1" applyProtection="1">
      <alignment horizontal="center" vertical="center" wrapText="1"/>
      <protection locked="0"/>
    </xf>
    <xf numFmtId="0" fontId="17" fillId="0" borderId="49" xfId="7" applyFont="1" applyBorder="1" applyAlignment="1" applyProtection="1">
      <alignment horizontal="center" vertical="center" wrapText="1"/>
      <protection locked="0"/>
    </xf>
    <xf numFmtId="0" fontId="17" fillId="0" borderId="51" xfId="7" applyFont="1" applyBorder="1" applyAlignment="1" applyProtection="1">
      <alignment horizontal="center" vertical="center" wrapText="1"/>
      <protection locked="0"/>
    </xf>
    <xf numFmtId="0" fontId="44" fillId="0" borderId="38" xfId="7" applyFont="1" applyBorder="1" applyAlignment="1">
      <alignment horizontal="center" vertical="center" wrapText="1"/>
    </xf>
    <xf numFmtId="0" fontId="44" fillId="0" borderId="51" xfId="7" applyFont="1" applyBorder="1" applyAlignment="1">
      <alignment horizontal="center" vertical="center" wrapText="1"/>
    </xf>
    <xf numFmtId="0" fontId="44" fillId="0" borderId="32" xfId="7" applyFont="1" applyBorder="1" applyAlignment="1">
      <alignment horizontal="center" vertical="center" wrapText="1"/>
    </xf>
    <xf numFmtId="0" fontId="13" fillId="0" borderId="45" xfId="7" applyFont="1" applyBorder="1" applyAlignment="1">
      <alignment horizontal="center" vertical="center" wrapText="1"/>
    </xf>
    <xf numFmtId="0" fontId="13" fillId="0" borderId="32" xfId="7" applyFont="1" applyBorder="1" applyAlignment="1">
      <alignment horizontal="center" vertical="center" wrapText="1"/>
    </xf>
    <xf numFmtId="0" fontId="17" fillId="12" borderId="31" xfId="7" applyFont="1" applyFill="1" applyBorder="1" applyAlignment="1" applyProtection="1">
      <alignment horizontal="center" vertical="center" wrapText="1"/>
      <protection locked="0"/>
    </xf>
    <xf numFmtId="0" fontId="17" fillId="12" borderId="25" xfId="7" applyFont="1" applyFill="1" applyBorder="1" applyAlignment="1" applyProtection="1">
      <alignment horizontal="center" vertical="center" wrapText="1"/>
      <protection locked="0"/>
    </xf>
    <xf numFmtId="0" fontId="48" fillId="0" borderId="38" xfId="16" applyFont="1" applyFill="1" applyBorder="1" applyAlignment="1">
      <alignment horizontal="left" vertical="center" wrapText="1"/>
    </xf>
    <xf numFmtId="0" fontId="48" fillId="0" borderId="32" xfId="16" applyFont="1" applyFill="1" applyBorder="1" applyAlignment="1">
      <alignment horizontal="left" vertical="center" wrapText="1"/>
    </xf>
    <xf numFmtId="0" fontId="17" fillId="12" borderId="30" xfId="7" applyFont="1" applyFill="1" applyBorder="1" applyAlignment="1" applyProtection="1">
      <alignment horizontal="center" vertical="center" wrapText="1"/>
      <protection locked="0"/>
    </xf>
    <xf numFmtId="0" fontId="23" fillId="11" borderId="29" xfId="7" applyFont="1" applyFill="1" applyBorder="1" applyAlignment="1">
      <alignment horizontal="center" vertical="center"/>
    </xf>
    <xf numFmtId="0" fontId="23" fillId="11" borderId="31" xfId="7" applyFont="1" applyFill="1" applyBorder="1" applyAlignment="1">
      <alignment horizontal="center" vertical="center"/>
    </xf>
    <xf numFmtId="0" fontId="23" fillId="11" borderId="42" xfId="7" applyFont="1" applyFill="1" applyBorder="1" applyAlignment="1">
      <alignment horizontal="center" vertical="center"/>
    </xf>
    <xf numFmtId="0" fontId="23" fillId="11" borderId="48" xfId="7" applyFont="1" applyFill="1" applyBorder="1" applyAlignment="1">
      <alignment horizontal="center" vertical="center"/>
    </xf>
    <xf numFmtId="0" fontId="23" fillId="11" borderId="0" xfId="7" applyFont="1" applyFill="1" applyAlignment="1">
      <alignment horizontal="center" vertical="center"/>
    </xf>
    <xf numFmtId="0" fontId="23" fillId="11" borderId="43" xfId="7" applyFont="1" applyFill="1" applyBorder="1" applyAlignment="1">
      <alignment horizontal="center" vertical="center"/>
    </xf>
    <xf numFmtId="0" fontId="16" fillId="0" borderId="0" xfId="9" applyFont="1" applyAlignment="1">
      <alignment horizontal="center" vertical="center"/>
    </xf>
    <xf numFmtId="0" fontId="17" fillId="4" borderId="6" xfId="9" applyFont="1" applyFill="1" applyBorder="1" applyAlignment="1">
      <alignment horizontal="center" vertical="center"/>
    </xf>
    <xf numFmtId="0" fontId="17" fillId="4" borderId="2" xfId="9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 readingOrder="1"/>
    </xf>
    <xf numFmtId="49" fontId="14" fillId="0" borderId="0" xfId="10" applyNumberFormat="1" applyFont="1" applyAlignment="1">
      <alignment horizontal="center" vertical="center" wrapText="1"/>
    </xf>
    <xf numFmtId="0" fontId="33" fillId="5" borderId="8" xfId="26" applyFont="1" applyFill="1" applyBorder="1" applyAlignment="1">
      <alignment horizontal="center" vertical="center" wrapText="1"/>
    </xf>
    <xf numFmtId="0" fontId="42" fillId="0" borderId="0" xfId="11" applyFont="1" applyAlignment="1">
      <alignment horizontal="center" vertical="center" wrapText="1"/>
    </xf>
    <xf numFmtId="0" fontId="14" fillId="16" borderId="75" xfId="11" applyFont="1" applyFill="1" applyBorder="1" applyAlignment="1">
      <alignment horizontal="center" vertical="center" wrapText="1"/>
    </xf>
    <xf numFmtId="0" fontId="14" fillId="16" borderId="76" xfId="11" applyFont="1" applyFill="1" applyBorder="1" applyAlignment="1">
      <alignment horizontal="center" vertical="center" wrapText="1"/>
    </xf>
    <xf numFmtId="0" fontId="14" fillId="16" borderId="77" xfId="11" applyFont="1" applyFill="1" applyBorder="1" applyAlignment="1">
      <alignment horizontal="center" vertical="center" wrapText="1"/>
    </xf>
    <xf numFmtId="0" fontId="23" fillId="0" borderId="0" xfId="7" applyFont="1" applyAlignment="1">
      <alignment horizontal="center" vertical="center" wrapText="1"/>
    </xf>
    <xf numFmtId="0" fontId="11" fillId="2" borderId="11" xfId="7" applyFont="1" applyFill="1" applyBorder="1" applyAlignment="1">
      <alignment horizontal="center" vertical="center"/>
    </xf>
    <xf numFmtId="0" fontId="11" fillId="3" borderId="11" xfId="7" applyFont="1" applyFill="1" applyBorder="1" applyAlignment="1">
      <alignment horizontal="center" vertical="center" wrapText="1"/>
    </xf>
    <xf numFmtId="44" fontId="11" fillId="2" borderId="11" xfId="12" applyFont="1" applyFill="1" applyBorder="1" applyAlignment="1">
      <alignment horizontal="center" vertical="center"/>
    </xf>
    <xf numFmtId="44" fontId="16" fillId="20" borderId="11" xfId="12" applyFont="1" applyFill="1" applyBorder="1" applyAlignment="1">
      <alignment horizontal="center"/>
    </xf>
    <xf numFmtId="0" fontId="17" fillId="15" borderId="29" xfId="16" applyFont="1" applyFill="1" applyBorder="1" applyAlignment="1" applyProtection="1">
      <alignment vertical="center" wrapText="1"/>
      <protection locked="0"/>
    </xf>
    <xf numFmtId="4" fontId="17" fillId="15" borderId="21" xfId="7" applyNumberFormat="1" applyFont="1" applyFill="1" applyBorder="1" applyAlignment="1">
      <alignment vertical="center"/>
    </xf>
    <xf numFmtId="4" fontId="17" fillId="15" borderId="21" xfId="7" applyNumberFormat="1" applyFont="1" applyFill="1" applyBorder="1" applyAlignment="1">
      <alignment horizontal="right" vertical="center" wrapText="1"/>
    </xf>
    <xf numFmtId="0" fontId="11" fillId="15" borderId="26" xfId="7" applyFont="1" applyFill="1" applyBorder="1" applyAlignment="1">
      <alignment horizontal="center" vertical="center" wrapText="1"/>
    </xf>
    <xf numFmtId="0" fontId="17" fillId="15" borderId="30" xfId="7" applyFont="1" applyFill="1" applyBorder="1" applyAlignment="1">
      <alignment horizontal="center" vertical="center"/>
    </xf>
    <xf numFmtId="0" fontId="17" fillId="15" borderId="25" xfId="7" applyFont="1" applyFill="1" applyBorder="1" applyAlignment="1">
      <alignment horizontal="center" vertical="center"/>
    </xf>
    <xf numFmtId="0" fontId="17" fillId="15" borderId="29" xfId="7" applyFont="1" applyFill="1" applyBorder="1" applyAlignment="1">
      <alignment horizontal="center" vertical="center" wrapText="1"/>
    </xf>
    <xf numFmtId="4" fontId="17" fillId="15" borderId="29" xfId="7" applyNumberFormat="1" applyFont="1" applyFill="1" applyBorder="1" applyAlignment="1">
      <alignment vertical="center" wrapText="1"/>
    </xf>
    <xf numFmtId="4" fontId="17" fillId="15" borderId="29" xfId="7" applyNumberFormat="1" applyFont="1" applyFill="1" applyBorder="1" applyAlignment="1">
      <alignment vertical="center"/>
    </xf>
    <xf numFmtId="4" fontId="17" fillId="15" borderId="29" xfId="7" applyNumberFormat="1" applyFont="1" applyFill="1" applyBorder="1" applyAlignment="1">
      <alignment horizontal="right" vertical="center" wrapText="1"/>
    </xf>
    <xf numFmtId="0" fontId="11" fillId="15" borderId="56" xfId="7" applyFont="1" applyFill="1" applyBorder="1" applyAlignment="1">
      <alignment horizontal="center" vertical="center" wrapText="1"/>
    </xf>
    <xf numFmtId="0" fontId="32" fillId="15" borderId="29" xfId="16" applyFont="1" applyFill="1" applyBorder="1" applyAlignment="1">
      <alignment horizontal="left" vertical="center" wrapText="1"/>
    </xf>
    <xf numFmtId="0" fontId="32" fillId="15" borderId="22" xfId="16" applyFont="1" applyFill="1" applyBorder="1" applyAlignment="1">
      <alignment horizontal="left" vertical="center" wrapText="1"/>
    </xf>
    <xf numFmtId="0" fontId="17" fillId="15" borderId="47" xfId="32" applyFont="1" applyFill="1" applyBorder="1" applyAlignment="1">
      <alignment vertical="center" wrapText="1"/>
    </xf>
    <xf numFmtId="0" fontId="11" fillId="15" borderId="28" xfId="7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vertical="center" wrapText="1"/>
    </xf>
    <xf numFmtId="0" fontId="48" fillId="0" borderId="51" xfId="16" applyFont="1" applyFill="1" applyBorder="1" applyAlignment="1">
      <alignment horizontal="justify" vertical="center"/>
    </xf>
    <xf numFmtId="0" fontId="48" fillId="0" borderId="32" xfId="16" applyFont="1" applyFill="1" applyBorder="1" applyAlignment="1">
      <alignment horizontal="justify" vertical="center"/>
    </xf>
    <xf numFmtId="4" fontId="15" fillId="0" borderId="38" xfId="7" applyNumberFormat="1" applyFont="1" applyBorder="1" applyAlignment="1">
      <alignment horizontal="right" vertical="center" wrapText="1"/>
    </xf>
    <xf numFmtId="4" fontId="15" fillId="0" borderId="38" xfId="7" applyNumberFormat="1" applyFont="1" applyBorder="1" applyAlignment="1">
      <alignment horizontal="center" vertical="center" wrapText="1"/>
    </xf>
    <xf numFmtId="4" fontId="15" fillId="0" borderId="51" xfId="7" applyNumberFormat="1" applyFont="1" applyBorder="1" applyAlignment="1">
      <alignment horizontal="right" vertical="center" wrapText="1"/>
    </xf>
    <xf numFmtId="4" fontId="15" fillId="0" borderId="51" xfId="7" applyNumberFormat="1" applyFont="1" applyBorder="1" applyAlignment="1">
      <alignment horizontal="center" vertical="center" wrapText="1"/>
    </xf>
    <xf numFmtId="4" fontId="15" fillId="0" borderId="32" xfId="7" applyNumberFormat="1" applyFont="1" applyBorder="1" applyAlignment="1">
      <alignment horizontal="right" vertical="center" wrapText="1"/>
    </xf>
    <xf numFmtId="4" fontId="15" fillId="0" borderId="32" xfId="7" applyNumberFormat="1" applyFont="1" applyBorder="1" applyAlignment="1">
      <alignment horizontal="center" vertical="center" wrapText="1"/>
    </xf>
    <xf numFmtId="4" fontId="15" fillId="0" borderId="38" xfId="7" applyNumberFormat="1" applyFont="1" applyBorder="1" applyAlignment="1">
      <alignment vertical="center" wrapText="1"/>
    </xf>
    <xf numFmtId="4" fontId="15" fillId="0" borderId="38" xfId="7" applyNumberFormat="1" applyFont="1" applyBorder="1" applyAlignment="1">
      <alignment horizontal="right" vertical="center" wrapText="1"/>
    </xf>
    <xf numFmtId="4" fontId="10" fillId="0" borderId="38" xfId="7" applyNumberFormat="1" applyFont="1" applyBorder="1" applyAlignment="1">
      <alignment horizontal="center" vertical="center" wrapText="1"/>
    </xf>
    <xf numFmtId="4" fontId="15" fillId="0" borderId="28" xfId="7" applyNumberFormat="1" applyFont="1" applyBorder="1" applyAlignment="1">
      <alignment vertical="center" wrapText="1"/>
    </xf>
    <xf numFmtId="4" fontId="15" fillId="0" borderId="28" xfId="7" applyNumberFormat="1" applyFont="1" applyBorder="1" applyAlignment="1">
      <alignment horizontal="right" vertical="center" wrapText="1"/>
    </xf>
    <xf numFmtId="4" fontId="10" fillId="0" borderId="32" xfId="7" applyNumberFormat="1" applyFont="1" applyBorder="1" applyAlignment="1">
      <alignment horizontal="center" vertical="center" wrapText="1"/>
    </xf>
    <xf numFmtId="0" fontId="15" fillId="0" borderId="38" xfId="7" applyFont="1" applyBorder="1" applyAlignment="1">
      <alignment horizontal="left" vertical="center" wrapText="1"/>
    </xf>
    <xf numFmtId="4" fontId="15" fillId="0" borderId="60" xfId="7" applyNumberFormat="1" applyFont="1" applyBorder="1" applyAlignment="1">
      <alignment vertical="center" wrapText="1"/>
    </xf>
    <xf numFmtId="0" fontId="10" fillId="0" borderId="38" xfId="7" applyFont="1" applyBorder="1" applyAlignment="1">
      <alignment horizontal="center" vertical="center" wrapText="1"/>
    </xf>
  </cellXfs>
  <cellStyles count="33">
    <cellStyle name="Normalny" xfId="0" builtinId="0"/>
    <cellStyle name="Normalny 10" xfId="3" xr:uid="{00000000-0005-0000-0000-000001000000}"/>
    <cellStyle name="Normalny 11" xfId="20" xr:uid="{00000000-0005-0000-0000-000002000000}"/>
    <cellStyle name="Normalny 12" xfId="21" xr:uid="{00000000-0005-0000-0000-000003000000}"/>
    <cellStyle name="Normalny 12 2" xfId="26" xr:uid="{8DC3E8AD-D61E-446C-95C4-8D4979AD3980}"/>
    <cellStyle name="Normalny 13" xfId="24" xr:uid="{00000000-0005-0000-0000-000004000000}"/>
    <cellStyle name="Normalny 13 2" xfId="23" xr:uid="{00000000-0005-0000-0000-000005000000}"/>
    <cellStyle name="Normalny 14" xfId="28" xr:uid="{74ECA276-6C7F-4800-A98C-BD72D38368F8}"/>
    <cellStyle name="Normalny 15" xfId="30" xr:uid="{3B1E97AB-8A4A-4830-9FA9-EE5B4188C1FC}"/>
    <cellStyle name="Normalny 16" xfId="31" xr:uid="{FE1ABF70-3CE3-4D62-803E-158879CDB1D4}"/>
    <cellStyle name="Normalny 2" xfId="1" xr:uid="{00000000-0005-0000-0000-000006000000}"/>
    <cellStyle name="Normalny 2 2" xfId="22" xr:uid="{00000000-0005-0000-0000-000007000000}"/>
    <cellStyle name="Normalny 2 2 2" xfId="7" xr:uid="{00000000-0005-0000-0000-000008000000}"/>
    <cellStyle name="Normalny 2 2 3" xfId="25" xr:uid="{00000000-0005-0000-0000-000009000000}"/>
    <cellStyle name="Normalny 2 2 3 2" xfId="27" xr:uid="{16E90ACD-920A-4EB1-8E63-BEEA4D85F776}"/>
    <cellStyle name="Normalny 2 2 3 2 2 2 2 2" xfId="29" xr:uid="{917D4C5D-9961-49CB-8A71-9E550DF9F54F}"/>
    <cellStyle name="Normalny 2 2 3 2 2 2 2 2 2" xfId="32" xr:uid="{566A7B97-4AE1-4C31-98B0-E28A2C4252E9}"/>
    <cellStyle name="Normalny 2 3" xfId="9" xr:uid="{00000000-0005-0000-0000-00000A000000}"/>
    <cellStyle name="Normalny 2 4" xfId="16" xr:uid="{00000000-0005-0000-0000-00000B000000}"/>
    <cellStyle name="Normalny 3" xfId="13" xr:uid="{00000000-0005-0000-0000-00000C000000}"/>
    <cellStyle name="Normalny 3 2" xfId="14" xr:uid="{00000000-0005-0000-0000-00000D000000}"/>
    <cellStyle name="Normalny 4" xfId="15" xr:uid="{00000000-0005-0000-0000-00000E000000}"/>
    <cellStyle name="Normalny 5" xfId="17" xr:uid="{00000000-0005-0000-0000-00000F000000}"/>
    <cellStyle name="Normalny 6" xfId="2" xr:uid="{00000000-0005-0000-0000-000010000000}"/>
    <cellStyle name="Normalny 6 2" xfId="11" xr:uid="{00000000-0005-0000-0000-000011000000}"/>
    <cellStyle name="Normalny 6 3" xfId="10" xr:uid="{00000000-0005-0000-0000-000012000000}"/>
    <cellStyle name="Normalny 7" xfId="18" xr:uid="{00000000-0005-0000-0000-000013000000}"/>
    <cellStyle name="Normalny 7 2" xfId="5" xr:uid="{00000000-0005-0000-0000-000014000000}"/>
    <cellStyle name="Normalny 8" xfId="19" xr:uid="{00000000-0005-0000-0000-000015000000}"/>
    <cellStyle name="Normalny 8 2" xfId="4" xr:uid="{00000000-0005-0000-0000-000016000000}"/>
    <cellStyle name="Normalny 9" xfId="6" xr:uid="{00000000-0005-0000-0000-000017000000}"/>
    <cellStyle name="Walutowy 3 2 2" xfId="8" xr:uid="{00000000-0005-0000-0000-000018000000}"/>
    <cellStyle name="Walutowy 3 3" xfId="12" xr:uid="{00000000-0005-0000-0000-000019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68\budzet\Users\dell\Downloads\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68\budzet\Users\dell\Downloads\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68\budzet\Users\dell\Downloads\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08EB-CF0E-4892-981D-B8EA16CCEE9E}">
  <sheetPr>
    <tabColor rgb="FF92D050"/>
    <pageSetUpPr fitToPage="1"/>
  </sheetPr>
  <dimension ref="A1:R108"/>
  <sheetViews>
    <sheetView tabSelected="1" topLeftCell="A91" workbookViewId="0">
      <selection activeCell="F90" sqref="F90"/>
    </sheetView>
  </sheetViews>
  <sheetFormatPr defaultColWidth="11.6640625" defaultRowHeight="12.75"/>
  <cols>
    <col min="1" max="1" width="5.6640625" style="64" customWidth="1"/>
    <col min="2" max="2" width="6.6640625" style="64" customWidth="1"/>
    <col min="3" max="3" width="9.33203125" style="64" customWidth="1"/>
    <col min="4" max="4" width="7.33203125" style="64" customWidth="1"/>
    <col min="5" max="5" width="81.1640625" style="65" customWidth="1"/>
    <col min="6" max="6" width="15.6640625" style="64" customWidth="1"/>
    <col min="7" max="7" width="16.5" style="65" customWidth="1"/>
    <col min="8" max="8" width="15.33203125" style="65" customWidth="1"/>
    <col min="9" max="9" width="12.5" style="65" customWidth="1"/>
    <col min="10" max="10" width="18.6640625" style="65" customWidth="1"/>
    <col min="11" max="11" width="29" style="66" customWidth="1"/>
    <col min="12" max="12" width="12.5" style="67" hidden="1" customWidth="1"/>
    <col min="13" max="13" width="17.1640625" style="68" customWidth="1"/>
    <col min="14" max="14" width="15" style="68" bestFit="1" customWidth="1"/>
    <col min="15" max="16384" width="11.6640625" style="65"/>
  </cols>
  <sheetData>
    <row r="1" spans="1:14" ht="12" customHeight="1"/>
    <row r="2" spans="1:14" ht="15.75" customHeight="1">
      <c r="A2" s="451" t="s">
        <v>170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4" ht="15" customHeight="1" thickBot="1">
      <c r="A3" s="69"/>
      <c r="B3" s="69"/>
      <c r="C3" s="69"/>
      <c r="D3" s="69"/>
      <c r="E3" s="70"/>
      <c r="F3" s="69"/>
      <c r="G3" s="70"/>
      <c r="H3" s="70"/>
      <c r="I3" s="70"/>
      <c r="J3" s="70"/>
      <c r="K3" s="71"/>
    </row>
    <row r="4" spans="1:14" ht="19.5" customHeight="1" thickBot="1">
      <c r="A4" s="452" t="s">
        <v>47</v>
      </c>
      <c r="B4" s="454" t="s">
        <v>0</v>
      </c>
      <c r="C4" s="456" t="s">
        <v>171</v>
      </c>
      <c r="D4" s="458" t="s">
        <v>172</v>
      </c>
      <c r="E4" s="456" t="s">
        <v>173</v>
      </c>
      <c r="F4" s="456" t="s">
        <v>174</v>
      </c>
      <c r="G4" s="460" t="s">
        <v>175</v>
      </c>
      <c r="H4" s="461"/>
      <c r="I4" s="461"/>
      <c r="J4" s="461"/>
      <c r="K4" s="462" t="s">
        <v>176</v>
      </c>
      <c r="L4" s="464"/>
    </row>
    <row r="5" spans="1:14" ht="95.25" customHeight="1" thickBot="1">
      <c r="A5" s="453"/>
      <c r="B5" s="455"/>
      <c r="C5" s="457"/>
      <c r="D5" s="459"/>
      <c r="E5" s="457"/>
      <c r="F5" s="457"/>
      <c r="G5" s="72" t="s">
        <v>177</v>
      </c>
      <c r="H5" s="72" t="s">
        <v>178</v>
      </c>
      <c r="I5" s="72" t="s">
        <v>179</v>
      </c>
      <c r="J5" s="72" t="s">
        <v>180</v>
      </c>
      <c r="K5" s="463"/>
      <c r="L5" s="465"/>
    </row>
    <row r="6" spans="1:14" s="78" customFormat="1" ht="15" customHeight="1" thickBot="1">
      <c r="A6" s="73" t="s">
        <v>48</v>
      </c>
      <c r="B6" s="74" t="s">
        <v>49</v>
      </c>
      <c r="C6" s="74" t="s">
        <v>50</v>
      </c>
      <c r="D6" s="74" t="s">
        <v>51</v>
      </c>
      <c r="E6" s="75" t="s">
        <v>52</v>
      </c>
      <c r="F6" s="74" t="s">
        <v>141</v>
      </c>
      <c r="G6" s="74" t="s">
        <v>140</v>
      </c>
      <c r="H6" s="74" t="s">
        <v>181</v>
      </c>
      <c r="I6" s="74" t="s">
        <v>182</v>
      </c>
      <c r="J6" s="74" t="s">
        <v>183</v>
      </c>
      <c r="K6" s="76" t="s">
        <v>184</v>
      </c>
      <c r="L6" s="74" t="s">
        <v>185</v>
      </c>
      <c r="M6" s="77"/>
      <c r="N6" s="77"/>
    </row>
    <row r="7" spans="1:14" s="83" customFormat="1" ht="27.95" customHeight="1" thickBot="1">
      <c r="A7" s="466" t="s">
        <v>186</v>
      </c>
      <c r="B7" s="467"/>
      <c r="C7" s="467"/>
      <c r="D7" s="467"/>
      <c r="E7" s="467"/>
      <c r="F7" s="79">
        <f>SUM(G7:J7)</f>
        <v>1644425</v>
      </c>
      <c r="G7" s="79">
        <f>SUM(G8:G9)</f>
        <v>550000</v>
      </c>
      <c r="H7" s="79">
        <f>SUM(H8:H9)</f>
        <v>0</v>
      </c>
      <c r="I7" s="79">
        <f>SUM(I8:I9)</f>
        <v>0</v>
      </c>
      <c r="J7" s="79">
        <f>800000+294425</f>
        <v>1094425</v>
      </c>
      <c r="K7" s="80"/>
      <c r="L7" s="81"/>
      <c r="M7" s="82"/>
      <c r="N7" s="82"/>
    </row>
    <row r="8" spans="1:14" s="83" customFormat="1" ht="36.75" customHeight="1" thickBot="1">
      <c r="A8" s="84" t="s">
        <v>48</v>
      </c>
      <c r="B8" s="85">
        <v>600</v>
      </c>
      <c r="C8" s="85">
        <v>60014</v>
      </c>
      <c r="D8" s="85">
        <v>6050</v>
      </c>
      <c r="E8" s="86" t="s">
        <v>187</v>
      </c>
      <c r="F8" s="87">
        <f>G8+800000+294425</f>
        <v>1294425</v>
      </c>
      <c r="G8" s="88">
        <v>200000</v>
      </c>
      <c r="H8" s="88"/>
      <c r="I8" s="89"/>
      <c r="J8" s="90" t="s">
        <v>188</v>
      </c>
      <c r="K8" s="91"/>
      <c r="L8" s="92" t="s">
        <v>189</v>
      </c>
      <c r="M8" s="82"/>
      <c r="N8" s="82"/>
    </row>
    <row r="9" spans="1:14" s="83" customFormat="1" ht="31.5" customHeight="1" thickBot="1">
      <c r="A9" s="93" t="s">
        <v>49</v>
      </c>
      <c r="B9" s="94">
        <v>600</v>
      </c>
      <c r="C9" s="94">
        <v>60014</v>
      </c>
      <c r="D9" s="94">
        <v>6050</v>
      </c>
      <c r="E9" s="95" t="s">
        <v>190</v>
      </c>
      <c r="F9" s="96">
        <f>SUM(G9:I9)</f>
        <v>350000</v>
      </c>
      <c r="G9" s="88">
        <v>350000</v>
      </c>
      <c r="H9" s="88"/>
      <c r="I9" s="97"/>
      <c r="J9" s="98"/>
      <c r="K9" s="99"/>
      <c r="L9" s="100"/>
      <c r="M9" s="82"/>
      <c r="N9" s="82"/>
    </row>
    <row r="10" spans="1:14" s="104" customFormat="1" ht="27.95" customHeight="1" thickBot="1">
      <c r="A10" s="468" t="s">
        <v>191</v>
      </c>
      <c r="B10" s="467"/>
      <c r="C10" s="467"/>
      <c r="D10" s="467"/>
      <c r="E10" s="467"/>
      <c r="F10" s="79">
        <f>SUM(G10:J10)</f>
        <v>33673396.590000004</v>
      </c>
      <c r="G10" s="79">
        <f>SUM(G11:G22)</f>
        <v>4040061.5700000003</v>
      </c>
      <c r="H10" s="79">
        <f>SUM(H11:H22)</f>
        <v>3432460</v>
      </c>
      <c r="I10" s="79">
        <f>SUM(I11:I22)</f>
        <v>0</v>
      </c>
      <c r="J10" s="79">
        <f>10187893.53+1709358.26+3920000+10450000+299000-365376.77</f>
        <v>26200875.02</v>
      </c>
      <c r="K10" s="101"/>
      <c r="L10" s="102"/>
      <c r="M10" s="103"/>
      <c r="N10" s="103"/>
    </row>
    <row r="11" spans="1:14" s="112" customFormat="1" ht="42" customHeight="1" thickBot="1">
      <c r="A11" s="105" t="s">
        <v>50</v>
      </c>
      <c r="B11" s="106">
        <v>600</v>
      </c>
      <c r="C11" s="107">
        <v>60014</v>
      </c>
      <c r="D11" s="107">
        <v>6050</v>
      </c>
      <c r="E11" s="108" t="s">
        <v>192</v>
      </c>
      <c r="F11" s="109">
        <f>SUM(G11:I11)</f>
        <v>500000</v>
      </c>
      <c r="G11" s="88">
        <v>500000</v>
      </c>
      <c r="H11" s="88"/>
      <c r="I11" s="89"/>
      <c r="J11" s="90"/>
      <c r="K11" s="91"/>
      <c r="L11" s="110"/>
      <c r="M11" s="111"/>
    </row>
    <row r="12" spans="1:14" s="112" customFormat="1" ht="42" customHeight="1" thickBot="1">
      <c r="A12" s="414" t="s">
        <v>51</v>
      </c>
      <c r="B12" s="415">
        <v>600</v>
      </c>
      <c r="C12" s="416">
        <v>60014</v>
      </c>
      <c r="D12" s="416">
        <v>6050</v>
      </c>
      <c r="E12" s="563" t="s">
        <v>193</v>
      </c>
      <c r="F12" s="392">
        <f>SUM(G12:I12)</f>
        <v>388000</v>
      </c>
      <c r="G12" s="564">
        <v>388000</v>
      </c>
      <c r="H12" s="564"/>
      <c r="I12" s="392"/>
      <c r="J12" s="565"/>
      <c r="K12" s="566"/>
      <c r="L12" s="113"/>
      <c r="M12" s="111"/>
    </row>
    <row r="13" spans="1:14" s="117" customFormat="1" ht="42.75" customHeight="1" thickBot="1">
      <c r="A13" s="84" t="s">
        <v>52</v>
      </c>
      <c r="B13" s="106">
        <v>600</v>
      </c>
      <c r="C13" s="107">
        <v>60014</v>
      </c>
      <c r="D13" s="107">
        <v>6050</v>
      </c>
      <c r="E13" s="108" t="s">
        <v>194</v>
      </c>
      <c r="F13" s="109">
        <f>SUM(G13:I13)</f>
        <v>1000000</v>
      </c>
      <c r="G13" s="88">
        <f>114513.39</f>
        <v>114513.39</v>
      </c>
      <c r="H13" s="88">
        <f>885486.61</f>
        <v>885486.61</v>
      </c>
      <c r="I13" s="89"/>
      <c r="J13" s="90"/>
      <c r="K13" s="91"/>
      <c r="L13" s="114" t="s">
        <v>189</v>
      </c>
      <c r="M13" s="115"/>
      <c r="N13" s="116"/>
    </row>
    <row r="14" spans="1:14" s="117" customFormat="1" ht="37.5" customHeight="1" thickBot="1">
      <c r="A14" s="118" t="s">
        <v>141</v>
      </c>
      <c r="B14" s="107">
        <v>600</v>
      </c>
      <c r="C14" s="107">
        <v>60014</v>
      </c>
      <c r="D14" s="107">
        <v>6050</v>
      </c>
      <c r="E14" s="108" t="s">
        <v>195</v>
      </c>
      <c r="F14" s="109">
        <f>SUM(G14:I14)+10187893.53</f>
        <v>12734866.92</v>
      </c>
      <c r="G14" s="88">
        <v>0</v>
      </c>
      <c r="H14" s="88">
        <v>2546973.39</v>
      </c>
      <c r="I14" s="89"/>
      <c r="J14" s="90" t="s">
        <v>196</v>
      </c>
      <c r="K14" s="91"/>
      <c r="L14" s="119"/>
      <c r="M14" s="115"/>
      <c r="N14" s="116"/>
    </row>
    <row r="15" spans="1:14" s="104" customFormat="1" ht="36" customHeight="1" thickBot="1">
      <c r="A15" s="274" t="s">
        <v>140</v>
      </c>
      <c r="B15" s="107">
        <v>600</v>
      </c>
      <c r="C15" s="107">
        <v>60014</v>
      </c>
      <c r="D15" s="107">
        <v>6050</v>
      </c>
      <c r="E15" s="275" t="s">
        <v>197</v>
      </c>
      <c r="F15" s="109">
        <f>SUM(G15:I15)+1343981.49</f>
        <v>2069976.87</v>
      </c>
      <c r="G15" s="88">
        <f>427339.57+298655.81</f>
        <v>725995.38</v>
      </c>
      <c r="H15" s="88"/>
      <c r="I15" s="89"/>
      <c r="J15" s="90" t="s">
        <v>198</v>
      </c>
      <c r="K15" s="91"/>
      <c r="L15" s="120" t="s">
        <v>189</v>
      </c>
      <c r="M15" s="103"/>
      <c r="N15" s="103"/>
    </row>
    <row r="16" spans="1:14" s="117" customFormat="1" ht="24.95" customHeight="1" thickBot="1">
      <c r="A16" s="447" t="s">
        <v>181</v>
      </c>
      <c r="B16" s="107">
        <v>600</v>
      </c>
      <c r="C16" s="107">
        <v>60014</v>
      </c>
      <c r="D16" s="107">
        <v>6050</v>
      </c>
      <c r="E16" s="449" t="s">
        <v>199</v>
      </c>
      <c r="F16" s="109">
        <f>SUM(G16:I16)</f>
        <v>80000</v>
      </c>
      <c r="G16" s="88">
        <v>80000</v>
      </c>
      <c r="H16" s="88"/>
      <c r="I16" s="89"/>
      <c r="J16" s="90"/>
      <c r="K16" s="91"/>
      <c r="L16" s="121"/>
      <c r="M16" s="116"/>
      <c r="N16" s="116"/>
    </row>
    <row r="17" spans="1:18" s="117" customFormat="1" ht="24.95" customHeight="1" thickBot="1">
      <c r="A17" s="448"/>
      <c r="B17" s="107">
        <v>600</v>
      </c>
      <c r="C17" s="107">
        <v>60014</v>
      </c>
      <c r="D17" s="107">
        <v>6370</v>
      </c>
      <c r="E17" s="450"/>
      <c r="F17" s="109">
        <v>3920000</v>
      </c>
      <c r="G17" s="88"/>
      <c r="H17" s="122"/>
      <c r="I17" s="109"/>
      <c r="J17" s="90" t="s">
        <v>200</v>
      </c>
      <c r="K17" s="123"/>
      <c r="L17" s="124"/>
      <c r="M17" s="116"/>
      <c r="N17" s="116"/>
    </row>
    <row r="18" spans="1:18" s="112" customFormat="1" ht="24.95" customHeight="1" thickBot="1">
      <c r="A18" s="447" t="s">
        <v>182</v>
      </c>
      <c r="B18" s="107">
        <v>600</v>
      </c>
      <c r="C18" s="107">
        <v>60014</v>
      </c>
      <c r="D18" s="107">
        <v>6050</v>
      </c>
      <c r="E18" s="449" t="s">
        <v>201</v>
      </c>
      <c r="F18" s="109">
        <f>SUM(G18:I18)</f>
        <v>670000</v>
      </c>
      <c r="G18" s="88">
        <f>350000+320000</f>
        <v>670000</v>
      </c>
      <c r="H18" s="88"/>
      <c r="I18" s="89"/>
      <c r="J18" s="90"/>
      <c r="K18" s="123"/>
      <c r="L18" s="405"/>
      <c r="M18" s="125"/>
      <c r="N18" s="125"/>
    </row>
    <row r="19" spans="1:18" s="117" customFormat="1" ht="24.95" customHeight="1" thickBot="1">
      <c r="A19" s="448"/>
      <c r="B19" s="107">
        <v>600</v>
      </c>
      <c r="C19" s="107">
        <v>60014</v>
      </c>
      <c r="D19" s="107">
        <v>6370</v>
      </c>
      <c r="E19" s="450"/>
      <c r="F19" s="109">
        <v>10450000</v>
      </c>
      <c r="G19" s="88"/>
      <c r="H19" s="88"/>
      <c r="I19" s="89"/>
      <c r="J19" s="406" t="s">
        <v>202</v>
      </c>
      <c r="K19" s="123"/>
      <c r="L19" s="407"/>
      <c r="M19" s="116"/>
      <c r="N19" s="116"/>
    </row>
    <row r="20" spans="1:18" s="117" customFormat="1" ht="30" customHeight="1" thickBot="1">
      <c r="A20" s="567" t="s">
        <v>183</v>
      </c>
      <c r="B20" s="416">
        <v>600</v>
      </c>
      <c r="C20" s="416">
        <v>60014</v>
      </c>
      <c r="D20" s="416">
        <v>6100</v>
      </c>
      <c r="E20" s="574" t="s">
        <v>203</v>
      </c>
      <c r="F20" s="392">
        <v>299000</v>
      </c>
      <c r="G20" s="564"/>
      <c r="H20" s="564"/>
      <c r="I20" s="392"/>
      <c r="J20" s="565" t="s">
        <v>364</v>
      </c>
      <c r="K20" s="566"/>
      <c r="L20" s="527" t="s">
        <v>189</v>
      </c>
      <c r="M20" s="116"/>
      <c r="N20" s="116"/>
    </row>
    <row r="21" spans="1:18" s="117" customFormat="1" ht="30" customHeight="1" thickBot="1">
      <c r="A21" s="568"/>
      <c r="B21" s="416">
        <v>600</v>
      </c>
      <c r="C21" s="416">
        <v>60014</v>
      </c>
      <c r="D21" s="569">
        <v>6050</v>
      </c>
      <c r="E21" s="575"/>
      <c r="F21" s="570">
        <f>SUM(G21:I21)</f>
        <v>112000</v>
      </c>
      <c r="G21" s="571">
        <v>112000</v>
      </c>
      <c r="H21" s="571"/>
      <c r="I21" s="570"/>
      <c r="J21" s="572"/>
      <c r="K21" s="573"/>
      <c r="L21" s="528"/>
      <c r="M21" s="419"/>
      <c r="N21" s="116"/>
    </row>
    <row r="22" spans="1:18" s="117" customFormat="1" ht="30" customHeight="1" thickBot="1">
      <c r="A22" s="396" t="s">
        <v>184</v>
      </c>
      <c r="B22" s="397">
        <v>600</v>
      </c>
      <c r="C22" s="397">
        <v>60014</v>
      </c>
      <c r="D22" s="397">
        <v>6050</v>
      </c>
      <c r="E22" s="398" t="s">
        <v>204</v>
      </c>
      <c r="F22" s="399">
        <f>SUM(G22:I22)</f>
        <v>1449552.8</v>
      </c>
      <c r="G22" s="400">
        <v>1449552.8</v>
      </c>
      <c r="H22" s="401"/>
      <c r="I22" s="399"/>
      <c r="J22" s="402"/>
      <c r="K22" s="403"/>
      <c r="L22" s="126"/>
      <c r="M22" s="116"/>
      <c r="N22" s="116"/>
    </row>
    <row r="23" spans="1:18" s="104" customFormat="1" ht="27.95" customHeight="1" thickBot="1">
      <c r="A23" s="476" t="s">
        <v>205</v>
      </c>
      <c r="B23" s="477"/>
      <c r="C23" s="477"/>
      <c r="D23" s="477"/>
      <c r="E23" s="477"/>
      <c r="F23" s="393">
        <f>SUM(G23:J23)</f>
        <v>2000000</v>
      </c>
      <c r="G23" s="393">
        <f>SUM(G24:G25)</f>
        <v>100000</v>
      </c>
      <c r="H23" s="393">
        <f>SUM(H24:H25)</f>
        <v>0</v>
      </c>
      <c r="I23" s="393">
        <f>SUM(I24:I25)</f>
        <v>0</v>
      </c>
      <c r="J23" s="394">
        <f>1900000</f>
        <v>1900000</v>
      </c>
      <c r="K23" s="395"/>
      <c r="L23" s="128"/>
      <c r="M23" s="103"/>
      <c r="N23" s="103"/>
    </row>
    <row r="24" spans="1:18" s="134" customFormat="1" ht="24.95" customHeight="1" thickBot="1">
      <c r="A24" s="478" t="s">
        <v>185</v>
      </c>
      <c r="B24" s="129">
        <v>600</v>
      </c>
      <c r="C24" s="129">
        <v>60014</v>
      </c>
      <c r="D24" s="129">
        <v>6050</v>
      </c>
      <c r="E24" s="480" t="s">
        <v>206</v>
      </c>
      <c r="F24" s="130">
        <f>SUM(G24:I24)</f>
        <v>100000</v>
      </c>
      <c r="G24" s="88">
        <v>100000</v>
      </c>
      <c r="H24" s="88"/>
      <c r="I24" s="97"/>
      <c r="J24" s="98"/>
      <c r="K24" s="131"/>
      <c r="L24" s="132" t="s">
        <v>189</v>
      </c>
      <c r="M24" s="133"/>
      <c r="N24" s="133"/>
    </row>
    <row r="25" spans="1:18" s="134" customFormat="1" ht="24.95" customHeight="1" thickBot="1">
      <c r="A25" s="479"/>
      <c r="B25" s="129">
        <v>600</v>
      </c>
      <c r="C25" s="129">
        <v>60014</v>
      </c>
      <c r="D25" s="129">
        <v>6370</v>
      </c>
      <c r="E25" s="481"/>
      <c r="F25" s="130">
        <v>1900000</v>
      </c>
      <c r="G25" s="88"/>
      <c r="H25" s="88"/>
      <c r="I25" s="97"/>
      <c r="J25" s="98" t="s">
        <v>207</v>
      </c>
      <c r="K25" s="131"/>
      <c r="L25" s="92" t="s">
        <v>189</v>
      </c>
      <c r="M25" s="133"/>
      <c r="N25" s="133"/>
    </row>
    <row r="26" spans="1:18" s="117" customFormat="1" ht="27.95" customHeight="1" thickBot="1">
      <c r="A26" s="466" t="s">
        <v>208</v>
      </c>
      <c r="B26" s="467"/>
      <c r="C26" s="467"/>
      <c r="D26" s="467"/>
      <c r="E26" s="467"/>
      <c r="F26" s="79">
        <f>SUM(G26:J26)</f>
        <v>2000000</v>
      </c>
      <c r="G26" s="79">
        <f>SUM(G27:G28)</f>
        <v>100000</v>
      </c>
      <c r="H26" s="79">
        <f>SUM(H28:H28)</f>
        <v>0</v>
      </c>
      <c r="I26" s="79">
        <f>SUM(I28:I28)</f>
        <v>0</v>
      </c>
      <c r="J26" s="127">
        <f>1900000</f>
        <v>1900000</v>
      </c>
      <c r="K26" s="135"/>
      <c r="L26" s="136"/>
      <c r="M26" s="116"/>
      <c r="N26" s="116"/>
    </row>
    <row r="27" spans="1:18" s="117" customFormat="1" ht="24.95" customHeight="1" thickBot="1">
      <c r="A27" s="447" t="s">
        <v>209</v>
      </c>
      <c r="B27" s="137">
        <v>600</v>
      </c>
      <c r="C27" s="137">
        <v>60014</v>
      </c>
      <c r="D27" s="137">
        <v>6050</v>
      </c>
      <c r="E27" s="482" t="s">
        <v>210</v>
      </c>
      <c r="F27" s="109">
        <f>SUM(G27:I27)</f>
        <v>100000</v>
      </c>
      <c r="G27" s="89">
        <v>100000</v>
      </c>
      <c r="H27" s="109"/>
      <c r="I27" s="109"/>
      <c r="J27" s="138"/>
      <c r="K27" s="139"/>
      <c r="L27" s="140"/>
      <c r="M27" s="116"/>
      <c r="N27" s="116"/>
    </row>
    <row r="28" spans="1:18" s="83" customFormat="1" ht="24.95" customHeight="1" thickBot="1">
      <c r="A28" s="448"/>
      <c r="B28" s="137">
        <v>600</v>
      </c>
      <c r="C28" s="137">
        <v>60014</v>
      </c>
      <c r="D28" s="137">
        <v>6370</v>
      </c>
      <c r="E28" s="483"/>
      <c r="F28" s="109">
        <v>1900000</v>
      </c>
      <c r="G28" s="88"/>
      <c r="H28" s="122"/>
      <c r="I28" s="109"/>
      <c r="J28" s="141" t="s">
        <v>207</v>
      </c>
      <c r="K28" s="142"/>
      <c r="L28" s="140"/>
      <c r="M28" s="82"/>
      <c r="N28" s="82"/>
    </row>
    <row r="29" spans="1:18" s="117" customFormat="1" ht="27.95" customHeight="1" thickBot="1">
      <c r="A29" s="468" t="s">
        <v>211</v>
      </c>
      <c r="B29" s="542"/>
      <c r="C29" s="542"/>
      <c r="D29" s="542"/>
      <c r="E29" s="542"/>
      <c r="F29" s="143">
        <f>SUM(G29:J29)</f>
        <v>5475447.3199999994</v>
      </c>
      <c r="G29" s="143">
        <f>SUM(G30:G32)</f>
        <v>250000</v>
      </c>
      <c r="H29" s="143">
        <f t="shared" ref="H29:I29" si="0">SUM(H30:H32)</f>
        <v>0</v>
      </c>
      <c r="I29" s="143">
        <f t="shared" si="0"/>
        <v>0</v>
      </c>
      <c r="J29" s="144">
        <f>2057537.4+2057537+1142961.91-32588.99</f>
        <v>5225447.3199999994</v>
      </c>
      <c r="K29" s="101"/>
      <c r="L29" s="136"/>
      <c r="M29" s="116"/>
      <c r="N29" s="116"/>
    </row>
    <row r="30" spans="1:18" s="112" customFormat="1" ht="35.25" customHeight="1" thickBot="1">
      <c r="A30" s="276" t="s">
        <v>212</v>
      </c>
      <c r="B30" s="277">
        <v>600</v>
      </c>
      <c r="C30" s="277">
        <v>60014</v>
      </c>
      <c r="D30" s="278">
        <v>6050</v>
      </c>
      <c r="E30" s="287" t="s">
        <v>213</v>
      </c>
      <c r="F30" s="203">
        <f>2057537.4+2057537-32588.99</f>
        <v>4082485.4099999997</v>
      </c>
      <c r="G30" s="279"/>
      <c r="H30" s="280"/>
      <c r="I30" s="281"/>
      <c r="J30" s="288" t="s">
        <v>214</v>
      </c>
      <c r="K30" s="282"/>
      <c r="L30" s="120" t="s">
        <v>189</v>
      </c>
      <c r="M30" s="145"/>
      <c r="N30" s="146"/>
      <c r="O30" s="146"/>
      <c r="P30" s="147"/>
      <c r="Q30" s="148"/>
      <c r="R30" s="149"/>
    </row>
    <row r="31" spans="1:18" s="112" customFormat="1" ht="35.25" customHeight="1" thickBot="1">
      <c r="A31" s="84" t="s">
        <v>215</v>
      </c>
      <c r="B31" s="283">
        <v>600</v>
      </c>
      <c r="C31" s="277">
        <v>60014</v>
      </c>
      <c r="D31" s="278">
        <v>6370</v>
      </c>
      <c r="E31" s="284" t="s">
        <v>216</v>
      </c>
      <c r="F31" s="150">
        <v>1142961.9099999999</v>
      </c>
      <c r="G31" s="151"/>
      <c r="H31" s="151"/>
      <c r="I31" s="285"/>
      <c r="J31" s="152" t="s">
        <v>217</v>
      </c>
      <c r="K31" s="286"/>
      <c r="L31" s="153" t="s">
        <v>189</v>
      </c>
      <c r="M31" s="145"/>
      <c r="N31" s="146"/>
      <c r="O31" s="146"/>
      <c r="P31" s="147"/>
      <c r="Q31" s="148"/>
      <c r="R31" s="149"/>
    </row>
    <row r="32" spans="1:18" s="112" customFormat="1" ht="35.25" customHeight="1" thickBot="1">
      <c r="A32" s="84" t="s">
        <v>219</v>
      </c>
      <c r="B32" s="283">
        <v>600</v>
      </c>
      <c r="C32" s="277">
        <v>60014</v>
      </c>
      <c r="D32" s="160">
        <v>6050</v>
      </c>
      <c r="E32" s="284" t="s">
        <v>313</v>
      </c>
      <c r="F32" s="150">
        <f>G32</f>
        <v>250000</v>
      </c>
      <c r="G32" s="169">
        <v>250000</v>
      </c>
      <c r="H32" s="169"/>
      <c r="I32" s="150"/>
      <c r="J32" s="170"/>
      <c r="K32" s="163" t="s">
        <v>305</v>
      </c>
      <c r="L32" s="408"/>
      <c r="M32" s="145"/>
      <c r="N32" s="146"/>
      <c r="O32" s="146"/>
      <c r="P32" s="147"/>
      <c r="Q32" s="148"/>
      <c r="R32" s="149"/>
    </row>
    <row r="33" spans="1:14" s="112" customFormat="1" ht="27.95" customHeight="1" thickBot="1">
      <c r="A33" s="543" t="s">
        <v>218</v>
      </c>
      <c r="B33" s="544"/>
      <c r="C33" s="544"/>
      <c r="D33" s="544"/>
      <c r="E33" s="544"/>
      <c r="F33" s="154">
        <f>SUM(G33:J33)</f>
        <v>163160</v>
      </c>
      <c r="G33" s="155">
        <f>SUM(G34:G35)</f>
        <v>163160</v>
      </c>
      <c r="H33" s="155"/>
      <c r="I33" s="156"/>
      <c r="J33" s="157"/>
      <c r="K33" s="158"/>
      <c r="L33" s="159"/>
      <c r="M33" s="125"/>
      <c r="N33" s="125"/>
    </row>
    <row r="34" spans="1:14" s="112" customFormat="1" ht="36.75" customHeight="1" thickBot="1">
      <c r="A34" s="84" t="s">
        <v>222</v>
      </c>
      <c r="B34" s="160">
        <v>600</v>
      </c>
      <c r="C34" s="160">
        <v>60014</v>
      </c>
      <c r="D34" s="160">
        <v>6050</v>
      </c>
      <c r="E34" s="161" t="s">
        <v>220</v>
      </c>
      <c r="F34" s="150">
        <f>SUM(G34:I34)</f>
        <v>113160</v>
      </c>
      <c r="G34" s="151">
        <v>113160</v>
      </c>
      <c r="H34" s="151"/>
      <c r="I34" s="162"/>
      <c r="J34" s="152"/>
      <c r="K34" s="163"/>
      <c r="L34" s="120" t="s">
        <v>189</v>
      </c>
      <c r="M34" s="164"/>
      <c r="N34" s="125"/>
    </row>
    <row r="35" spans="1:14" s="112" customFormat="1" ht="42" customHeight="1" thickBot="1">
      <c r="A35" s="276" t="s">
        <v>225</v>
      </c>
      <c r="B35" s="160">
        <v>600</v>
      </c>
      <c r="C35" s="160">
        <v>60014</v>
      </c>
      <c r="D35" s="160">
        <v>6050</v>
      </c>
      <c r="E35" s="161" t="s">
        <v>367</v>
      </c>
      <c r="F35" s="150">
        <f>G35</f>
        <v>50000</v>
      </c>
      <c r="G35" s="151">
        <v>50000</v>
      </c>
      <c r="H35" s="151"/>
      <c r="I35" s="162"/>
      <c r="J35" s="152"/>
      <c r="K35" s="163" t="s">
        <v>305</v>
      </c>
      <c r="L35" s="409" t="s">
        <v>189</v>
      </c>
      <c r="M35" s="164"/>
      <c r="N35" s="125"/>
    </row>
    <row r="36" spans="1:14" s="112" customFormat="1" ht="33" customHeight="1" thickBot="1">
      <c r="A36" s="473" t="s">
        <v>221</v>
      </c>
      <c r="B36" s="474"/>
      <c r="C36" s="474"/>
      <c r="D36" s="474"/>
      <c r="E36" s="475"/>
      <c r="F36" s="165">
        <f>SUM(G36:J36)</f>
        <v>850000</v>
      </c>
      <c r="G36" s="166">
        <f>SUM(G37:G40)</f>
        <v>650000</v>
      </c>
      <c r="H36" s="166">
        <f>SUM(H37:H40)</f>
        <v>0</v>
      </c>
      <c r="I36" s="166">
        <f t="shared" ref="I36" si="1">SUM(I37:I40)</f>
        <v>0</v>
      </c>
      <c r="J36" s="166">
        <v>200000</v>
      </c>
      <c r="K36" s="167"/>
      <c r="L36" s="168"/>
      <c r="M36" s="164"/>
      <c r="N36" s="125"/>
    </row>
    <row r="37" spans="1:14" s="104" customFormat="1" ht="37.5" customHeight="1" thickBot="1">
      <c r="A37" s="84" t="s">
        <v>228</v>
      </c>
      <c r="B37" s="160">
        <v>600</v>
      </c>
      <c r="C37" s="160">
        <v>60014</v>
      </c>
      <c r="D37" s="160">
        <v>6050</v>
      </c>
      <c r="E37" s="161" t="s">
        <v>223</v>
      </c>
      <c r="F37" s="150">
        <f>SUM(G37:I37)</f>
        <v>250000</v>
      </c>
      <c r="G37" s="151">
        <v>250000</v>
      </c>
      <c r="H37" s="169"/>
      <c r="I37" s="150"/>
      <c r="J37" s="170"/>
      <c r="K37" s="171"/>
      <c r="L37" s="172"/>
      <c r="M37" s="103"/>
      <c r="N37" s="103"/>
    </row>
    <row r="38" spans="1:14" s="104" customFormat="1" ht="37.5" customHeight="1" thickBot="1">
      <c r="A38" s="84" t="s">
        <v>231</v>
      </c>
      <c r="B38" s="160">
        <v>600</v>
      </c>
      <c r="C38" s="160">
        <v>60014</v>
      </c>
      <c r="D38" s="160">
        <v>6050</v>
      </c>
      <c r="E38" s="161" t="s">
        <v>307</v>
      </c>
      <c r="F38" s="150">
        <f>G38</f>
        <v>50000</v>
      </c>
      <c r="G38" s="169">
        <v>50000</v>
      </c>
      <c r="H38" s="169"/>
      <c r="I38" s="150"/>
      <c r="J38" s="170"/>
      <c r="K38" s="163" t="s">
        <v>305</v>
      </c>
      <c r="L38" s="120" t="s">
        <v>189</v>
      </c>
      <c r="M38" s="103"/>
      <c r="N38" s="103"/>
    </row>
    <row r="39" spans="1:14" s="104" customFormat="1" ht="37.5" customHeight="1" thickBot="1">
      <c r="A39" s="84" t="s">
        <v>235</v>
      </c>
      <c r="B39" s="160">
        <v>600</v>
      </c>
      <c r="C39" s="160">
        <v>60014</v>
      </c>
      <c r="D39" s="160">
        <v>6050</v>
      </c>
      <c r="E39" s="161" t="s">
        <v>366</v>
      </c>
      <c r="F39" s="150">
        <f>G39</f>
        <v>50000</v>
      </c>
      <c r="G39" s="169">
        <v>50000</v>
      </c>
      <c r="H39" s="169"/>
      <c r="I39" s="150"/>
      <c r="J39" s="170"/>
      <c r="K39" s="163" t="s">
        <v>305</v>
      </c>
      <c r="L39" s="114" t="s">
        <v>189</v>
      </c>
      <c r="M39" s="103"/>
      <c r="N39" s="103"/>
    </row>
    <row r="40" spans="1:14" s="104" customFormat="1" ht="46.5" customHeight="1" thickBot="1">
      <c r="A40" s="420" t="s">
        <v>238</v>
      </c>
      <c r="B40" s="308">
        <v>600</v>
      </c>
      <c r="C40" s="308">
        <v>60014</v>
      </c>
      <c r="D40" s="308">
        <v>6050</v>
      </c>
      <c r="E40" s="576" t="s">
        <v>368</v>
      </c>
      <c r="F40" s="309">
        <v>500000</v>
      </c>
      <c r="G40" s="421">
        <v>300000</v>
      </c>
      <c r="H40" s="421"/>
      <c r="I40" s="309"/>
      <c r="J40" s="422" t="s">
        <v>373</v>
      </c>
      <c r="K40" s="577" t="s">
        <v>369</v>
      </c>
      <c r="L40" s="114" t="s">
        <v>189</v>
      </c>
      <c r="M40" s="103"/>
      <c r="N40" s="103"/>
    </row>
    <row r="41" spans="1:14" s="104" customFormat="1" ht="37.5" customHeight="1" thickBot="1">
      <c r="A41" s="473" t="s">
        <v>306</v>
      </c>
      <c r="B41" s="474"/>
      <c r="C41" s="474"/>
      <c r="D41" s="474"/>
      <c r="E41" s="475"/>
      <c r="F41" s="165">
        <f>SUM(G41:J41)</f>
        <v>50000</v>
      </c>
      <c r="G41" s="166">
        <f>G42</f>
        <v>50000</v>
      </c>
      <c r="H41" s="166">
        <f t="shared" ref="H41:J41" si="2">H42</f>
        <v>0</v>
      </c>
      <c r="I41" s="166">
        <f t="shared" si="2"/>
        <v>0</v>
      </c>
      <c r="J41" s="166">
        <f t="shared" si="2"/>
        <v>0</v>
      </c>
      <c r="K41" s="307"/>
      <c r="L41" s="306"/>
      <c r="M41" s="103"/>
      <c r="N41" s="103"/>
    </row>
    <row r="42" spans="1:14" s="104" customFormat="1" ht="37.5" customHeight="1" thickBot="1">
      <c r="A42" s="84" t="s">
        <v>241</v>
      </c>
      <c r="B42" s="160">
        <v>600</v>
      </c>
      <c r="C42" s="160">
        <v>60014</v>
      </c>
      <c r="D42" s="160">
        <v>6050</v>
      </c>
      <c r="E42" s="161" t="s">
        <v>370</v>
      </c>
      <c r="F42" s="150">
        <f>G42</f>
        <v>50000</v>
      </c>
      <c r="G42" s="151">
        <v>50000</v>
      </c>
      <c r="H42" s="151"/>
      <c r="I42" s="162"/>
      <c r="J42" s="152"/>
      <c r="K42" s="163" t="s">
        <v>305</v>
      </c>
      <c r="L42" s="120" t="s">
        <v>189</v>
      </c>
      <c r="M42" s="103"/>
      <c r="N42" s="103"/>
    </row>
    <row r="43" spans="1:14" s="177" customFormat="1" ht="27.95" customHeight="1" thickBot="1">
      <c r="A43" s="545" t="s">
        <v>224</v>
      </c>
      <c r="B43" s="546"/>
      <c r="C43" s="546"/>
      <c r="D43" s="546"/>
      <c r="E43" s="547"/>
      <c r="F43" s="173">
        <f>SUM(G43:J43)</f>
        <v>21147228</v>
      </c>
      <c r="G43" s="173">
        <f>SUM(G44:G55)</f>
        <v>1377228</v>
      </c>
      <c r="H43" s="173">
        <f>SUM(H44:H49)</f>
        <v>0</v>
      </c>
      <c r="I43" s="173">
        <f>SUM(I44:I49)</f>
        <v>0</v>
      </c>
      <c r="J43" s="157">
        <f>3800000+3562500+12207500+100000+100000</f>
        <v>19770000</v>
      </c>
      <c r="K43" s="174"/>
      <c r="L43" s="175"/>
      <c r="M43" s="176"/>
      <c r="N43" s="176"/>
    </row>
    <row r="44" spans="1:14" s="83" customFormat="1" ht="26.1" customHeight="1" thickBot="1">
      <c r="A44" s="469" t="s">
        <v>243</v>
      </c>
      <c r="B44" s="178">
        <v>600</v>
      </c>
      <c r="C44" s="178">
        <v>60014</v>
      </c>
      <c r="D44" s="178">
        <v>6050</v>
      </c>
      <c r="E44" s="471" t="s">
        <v>226</v>
      </c>
      <c r="F44" s="180">
        <f>SUM(G44:I44)</f>
        <v>397777</v>
      </c>
      <c r="G44" s="162">
        <v>397777</v>
      </c>
      <c r="H44" s="162"/>
      <c r="I44" s="181"/>
      <c r="J44" s="182"/>
      <c r="K44" s="535"/>
      <c r="L44" s="537" t="s">
        <v>189</v>
      </c>
      <c r="M44" s="82"/>
      <c r="N44" s="82"/>
    </row>
    <row r="45" spans="1:14" s="83" customFormat="1" ht="25.5" customHeight="1" thickBot="1">
      <c r="A45" s="470"/>
      <c r="B45" s="178">
        <v>600</v>
      </c>
      <c r="C45" s="178">
        <v>60014</v>
      </c>
      <c r="D45" s="178">
        <v>6370</v>
      </c>
      <c r="E45" s="472"/>
      <c r="F45" s="183">
        <v>3800000</v>
      </c>
      <c r="G45" s="162"/>
      <c r="H45" s="162"/>
      <c r="I45" s="181"/>
      <c r="J45" s="182" t="s">
        <v>227</v>
      </c>
      <c r="K45" s="536"/>
      <c r="L45" s="538"/>
      <c r="M45" s="82"/>
      <c r="N45" s="82"/>
    </row>
    <row r="46" spans="1:14" s="184" customFormat="1" ht="41.25" customHeight="1" thickBot="1">
      <c r="A46" s="522" t="s">
        <v>246</v>
      </c>
      <c r="B46" s="160">
        <v>600</v>
      </c>
      <c r="C46" s="160">
        <v>60014</v>
      </c>
      <c r="D46" s="160">
        <v>6050</v>
      </c>
      <c r="E46" s="539" t="s">
        <v>229</v>
      </c>
      <c r="F46" s="150">
        <f>SUM(G46:I46)+100000</f>
        <v>939451</v>
      </c>
      <c r="G46" s="162">
        <v>839451</v>
      </c>
      <c r="H46" s="162"/>
      <c r="I46" s="162"/>
      <c r="J46" s="152" t="s">
        <v>371</v>
      </c>
      <c r="K46" s="428"/>
      <c r="L46" s="541" t="s">
        <v>189</v>
      </c>
      <c r="M46" s="115"/>
      <c r="N46" s="238"/>
    </row>
    <row r="47" spans="1:14" s="184" customFormat="1" ht="26.1" customHeight="1" thickBot="1">
      <c r="A47" s="523"/>
      <c r="B47" s="160">
        <v>600</v>
      </c>
      <c r="C47" s="160">
        <v>60014</v>
      </c>
      <c r="D47" s="160">
        <v>6370</v>
      </c>
      <c r="E47" s="540"/>
      <c r="F47" s="150">
        <v>3562500</v>
      </c>
      <c r="G47" s="162"/>
      <c r="H47" s="162"/>
      <c r="I47" s="162"/>
      <c r="J47" s="152" t="s">
        <v>230</v>
      </c>
      <c r="K47" s="428"/>
      <c r="L47" s="538"/>
      <c r="M47" s="115"/>
      <c r="N47" s="115"/>
    </row>
    <row r="48" spans="1:14" s="184" customFormat="1" ht="24.95" customHeight="1" thickBot="1">
      <c r="A48" s="522" t="s">
        <v>249</v>
      </c>
      <c r="B48" s="487">
        <v>600</v>
      </c>
      <c r="C48" s="487">
        <v>60014</v>
      </c>
      <c r="D48" s="160">
        <v>6050</v>
      </c>
      <c r="E48" s="539" t="s">
        <v>232</v>
      </c>
      <c r="F48" s="150">
        <f>G48</f>
        <v>120000</v>
      </c>
      <c r="G48" s="150">
        <v>120000</v>
      </c>
      <c r="H48" s="150"/>
      <c r="I48" s="150"/>
      <c r="J48" s="170"/>
      <c r="K48" s="410"/>
      <c r="L48" s="529" t="s">
        <v>189</v>
      </c>
      <c r="M48" s="238"/>
      <c r="N48" s="115"/>
    </row>
    <row r="49" spans="1:14" s="184" customFormat="1" ht="24.95" customHeight="1" thickBot="1">
      <c r="A49" s="523"/>
      <c r="B49" s="489"/>
      <c r="C49" s="489"/>
      <c r="D49" s="160">
        <v>6370</v>
      </c>
      <c r="E49" s="540"/>
      <c r="F49" s="150">
        <v>12207500</v>
      </c>
      <c r="G49" s="150"/>
      <c r="H49" s="150"/>
      <c r="I49" s="150"/>
      <c r="J49" s="170" t="s">
        <v>233</v>
      </c>
      <c r="K49" s="410"/>
      <c r="L49" s="530"/>
      <c r="M49" s="115"/>
      <c r="N49" s="115"/>
    </row>
    <row r="50" spans="1:14" s="184" customFormat="1" ht="39.950000000000003" customHeight="1">
      <c r="A50" s="490" t="s">
        <v>252</v>
      </c>
      <c r="B50" s="487">
        <v>600</v>
      </c>
      <c r="C50" s="487">
        <v>60014</v>
      </c>
      <c r="D50" s="487">
        <v>6050</v>
      </c>
      <c r="E50" s="578" t="s">
        <v>299</v>
      </c>
      <c r="F50" s="524">
        <f>20000+100000</f>
        <v>120000</v>
      </c>
      <c r="G50" s="581">
        <v>20000</v>
      </c>
      <c r="H50" s="582"/>
      <c r="I50" s="582"/>
      <c r="J50" s="581" t="s">
        <v>355</v>
      </c>
      <c r="K50" s="532"/>
      <c r="L50" s="520"/>
      <c r="M50" s="115"/>
      <c r="N50" s="115"/>
    </row>
    <row r="51" spans="1:14" s="184" customFormat="1" ht="24.95" customHeight="1">
      <c r="A51" s="491"/>
      <c r="B51" s="488"/>
      <c r="C51" s="488"/>
      <c r="D51" s="488"/>
      <c r="E51" s="579" t="s">
        <v>314</v>
      </c>
      <c r="F51" s="525"/>
      <c r="G51" s="583"/>
      <c r="H51" s="584"/>
      <c r="I51" s="584"/>
      <c r="J51" s="583"/>
      <c r="K51" s="533"/>
      <c r="L51" s="531"/>
      <c r="M51" s="115"/>
      <c r="N51" s="115"/>
    </row>
    <row r="52" spans="1:14" s="184" customFormat="1" ht="24.95" customHeight="1">
      <c r="A52" s="491"/>
      <c r="B52" s="488"/>
      <c r="C52" s="488"/>
      <c r="D52" s="488"/>
      <c r="E52" s="579" t="s">
        <v>300</v>
      </c>
      <c r="F52" s="525"/>
      <c r="G52" s="583"/>
      <c r="H52" s="584"/>
      <c r="I52" s="584"/>
      <c r="J52" s="583"/>
      <c r="K52" s="533"/>
      <c r="L52" s="531"/>
      <c r="M52" s="115"/>
      <c r="N52" s="115"/>
    </row>
    <row r="53" spans="1:14" s="184" customFormat="1" ht="24.95" customHeight="1">
      <c r="A53" s="491"/>
      <c r="B53" s="488"/>
      <c r="C53" s="488"/>
      <c r="D53" s="488"/>
      <c r="E53" s="579" t="s">
        <v>301</v>
      </c>
      <c r="F53" s="525"/>
      <c r="G53" s="583"/>
      <c r="H53" s="584"/>
      <c r="I53" s="584"/>
      <c r="J53" s="583"/>
      <c r="K53" s="533"/>
      <c r="L53" s="531"/>
      <c r="M53" s="115"/>
      <c r="N53" s="115"/>
    </row>
    <row r="54" spans="1:14" s="184" customFormat="1" ht="24.95" customHeight="1">
      <c r="A54" s="491"/>
      <c r="B54" s="488"/>
      <c r="C54" s="488"/>
      <c r="D54" s="488"/>
      <c r="E54" s="579" t="s">
        <v>302</v>
      </c>
      <c r="F54" s="525"/>
      <c r="G54" s="583"/>
      <c r="H54" s="584"/>
      <c r="I54" s="584"/>
      <c r="J54" s="583"/>
      <c r="K54" s="533"/>
      <c r="L54" s="531"/>
      <c r="M54" s="115"/>
      <c r="N54" s="115"/>
    </row>
    <row r="55" spans="1:14" s="184" customFormat="1" ht="27" customHeight="1" thickBot="1">
      <c r="A55" s="492"/>
      <c r="B55" s="489"/>
      <c r="C55" s="489"/>
      <c r="D55" s="489"/>
      <c r="E55" s="580" t="s">
        <v>303</v>
      </c>
      <c r="F55" s="526"/>
      <c r="G55" s="585"/>
      <c r="H55" s="586"/>
      <c r="I55" s="586"/>
      <c r="J55" s="585"/>
      <c r="K55" s="534"/>
      <c r="L55" s="521"/>
      <c r="M55" s="115"/>
      <c r="N55" s="115"/>
    </row>
    <row r="56" spans="1:14" s="189" customFormat="1" ht="26.25" customHeight="1" thickBot="1">
      <c r="A56" s="473" t="s">
        <v>234</v>
      </c>
      <c r="B56" s="474"/>
      <c r="C56" s="474"/>
      <c r="D56" s="474"/>
      <c r="E56" s="475"/>
      <c r="F56" s="187">
        <f>SUM(G56:I56)</f>
        <v>260000</v>
      </c>
      <c r="G56" s="187">
        <f>G57</f>
        <v>260000</v>
      </c>
      <c r="H56" s="187">
        <f t="shared" ref="H56:I56" si="3">H57</f>
        <v>0</v>
      </c>
      <c r="I56" s="187">
        <f t="shared" si="3"/>
        <v>0</v>
      </c>
      <c r="J56" s="187"/>
      <c r="K56" s="188"/>
      <c r="L56" s="188"/>
      <c r="M56" s="67"/>
      <c r="N56" s="67"/>
    </row>
    <row r="57" spans="1:14" s="117" customFormat="1" ht="30" customHeight="1" thickBot="1">
      <c r="A57" s="84" t="s">
        <v>254</v>
      </c>
      <c r="B57" s="160">
        <v>600</v>
      </c>
      <c r="C57" s="160">
        <v>60014</v>
      </c>
      <c r="D57" s="160">
        <v>6060</v>
      </c>
      <c r="E57" s="185" t="s">
        <v>236</v>
      </c>
      <c r="F57" s="150">
        <f>SUM(G57:I57)</f>
        <v>260000</v>
      </c>
      <c r="G57" s="162">
        <v>260000</v>
      </c>
      <c r="H57" s="162"/>
      <c r="I57" s="162"/>
      <c r="J57" s="152"/>
      <c r="K57" s="163"/>
      <c r="L57" s="190"/>
      <c r="M57" s="116"/>
      <c r="N57" s="116"/>
    </row>
    <row r="58" spans="1:14" s="104" customFormat="1" ht="35.1" customHeight="1" thickBot="1">
      <c r="A58" s="502" t="s">
        <v>237</v>
      </c>
      <c r="B58" s="502"/>
      <c r="C58" s="502"/>
      <c r="D58" s="502"/>
      <c r="E58" s="502"/>
      <c r="F58" s="191">
        <f>SUM(F7,F10,F23,F26,F29,F33,F36,F43,F41,F56)</f>
        <v>67263656.909999996</v>
      </c>
      <c r="G58" s="191">
        <f>SUM(G7,G10,G23,G26,G29,G33,G36,G43,G56)+G41</f>
        <v>7540449.5700000003</v>
      </c>
      <c r="H58" s="191">
        <f>SUM(H7,H10,H23,H26,H29,H33,H36,H43,H56)</f>
        <v>3432460</v>
      </c>
      <c r="I58" s="191">
        <f>SUM(I7,I10,I23,I26,I29,I33,I36,I43,I56)</f>
        <v>0</v>
      </c>
      <c r="J58" s="191">
        <f>SUM(J7,J10,J23,J26,J29,J33,J36,J43,J56)</f>
        <v>56290747.339999996</v>
      </c>
      <c r="K58" s="192"/>
      <c r="L58" s="193"/>
      <c r="M58" s="194"/>
      <c r="N58" s="195"/>
    </row>
    <row r="59" spans="1:14" s="104" customFormat="1" ht="27.95" customHeight="1" thickBot="1">
      <c r="A59" s="160" t="s">
        <v>256</v>
      </c>
      <c r="B59" s="160">
        <v>710</v>
      </c>
      <c r="C59" s="160">
        <v>71012</v>
      </c>
      <c r="D59" s="160">
        <v>6060</v>
      </c>
      <c r="E59" s="196" t="s">
        <v>239</v>
      </c>
      <c r="F59" s="150">
        <f>SUM(G59:I59)</f>
        <v>10000</v>
      </c>
      <c r="G59" s="162">
        <v>10000</v>
      </c>
      <c r="H59" s="150"/>
      <c r="I59" s="150"/>
      <c r="J59" s="150"/>
      <c r="K59" s="171"/>
      <c r="L59" s="197"/>
      <c r="M59" s="194"/>
      <c r="N59" s="103"/>
    </row>
    <row r="60" spans="1:14" s="104" customFormat="1" ht="35.1" customHeight="1" thickBot="1">
      <c r="A60" s="503" t="s">
        <v>240</v>
      </c>
      <c r="B60" s="504"/>
      <c r="C60" s="504"/>
      <c r="D60" s="504"/>
      <c r="E60" s="505"/>
      <c r="F60" s="198">
        <f>SUM(F59:F59)</f>
        <v>10000</v>
      </c>
      <c r="G60" s="198">
        <f>SUM(G59:G59)</f>
        <v>10000</v>
      </c>
      <c r="H60" s="198">
        <f t="shared" ref="H60:J60" si="4">SUM(H59:H59)</f>
        <v>0</v>
      </c>
      <c r="I60" s="198">
        <f t="shared" si="4"/>
        <v>0</v>
      </c>
      <c r="J60" s="198">
        <f t="shared" si="4"/>
        <v>0</v>
      </c>
      <c r="K60" s="199"/>
      <c r="L60" s="193"/>
      <c r="M60" s="194"/>
      <c r="N60" s="103"/>
    </row>
    <row r="61" spans="1:14" s="104" customFormat="1" ht="50.1" customHeight="1" thickBot="1">
      <c r="A61" s="200" t="s">
        <v>260</v>
      </c>
      <c r="B61" s="160">
        <v>750</v>
      </c>
      <c r="C61" s="160">
        <v>75020</v>
      </c>
      <c r="D61" s="160">
        <v>6050</v>
      </c>
      <c r="E61" s="201" t="s">
        <v>242</v>
      </c>
      <c r="F61" s="150">
        <f>SUM(G61:I61)</f>
        <v>100000</v>
      </c>
      <c r="G61" s="162">
        <v>100000</v>
      </c>
      <c r="H61" s="162"/>
      <c r="I61" s="162"/>
      <c r="J61" s="162"/>
      <c r="K61" s="202"/>
      <c r="L61" s="186" t="s">
        <v>189</v>
      </c>
      <c r="M61" s="194"/>
      <c r="N61" s="103"/>
    </row>
    <row r="62" spans="1:14" s="104" customFormat="1" ht="37.5" customHeight="1" thickBot="1">
      <c r="A62" s="200" t="s">
        <v>262</v>
      </c>
      <c r="B62" s="200">
        <v>750</v>
      </c>
      <c r="C62" s="200">
        <v>75020</v>
      </c>
      <c r="D62" s="200">
        <v>6050</v>
      </c>
      <c r="E62" s="179" t="s">
        <v>244</v>
      </c>
      <c r="F62" s="203">
        <f>SUM(G62:I62)</f>
        <v>70000</v>
      </c>
      <c r="G62" s="204">
        <v>70000</v>
      </c>
      <c r="H62" s="204"/>
      <c r="I62" s="204"/>
      <c r="J62" s="204"/>
      <c r="K62" s="205"/>
      <c r="L62" s="206"/>
      <c r="M62" s="194"/>
      <c r="N62" s="103"/>
    </row>
    <row r="63" spans="1:14" s="104" customFormat="1" ht="46.5" customHeight="1" thickBot="1">
      <c r="A63" s="425"/>
      <c r="B63" s="417">
        <v>750</v>
      </c>
      <c r="C63" s="417">
        <v>75020</v>
      </c>
      <c r="D63" s="417">
        <v>6050</v>
      </c>
      <c r="E63" s="418" t="s">
        <v>365</v>
      </c>
      <c r="F63" s="309">
        <f>SUM(G63:I63)</f>
        <v>54234</v>
      </c>
      <c r="G63" s="309">
        <v>0</v>
      </c>
      <c r="H63" s="309">
        <v>54234</v>
      </c>
      <c r="I63" s="310"/>
      <c r="J63" s="310"/>
      <c r="K63" s="413"/>
      <c r="L63" s="404"/>
      <c r="M63" s="194"/>
      <c r="N63" s="103"/>
    </row>
    <row r="64" spans="1:14" s="104" customFormat="1" ht="35.1" customHeight="1" thickBot="1">
      <c r="A64" s="506" t="s">
        <v>245</v>
      </c>
      <c r="B64" s="507"/>
      <c r="C64" s="507"/>
      <c r="D64" s="507"/>
      <c r="E64" s="508"/>
      <c r="F64" s="191">
        <f>SUM(F61:F63)</f>
        <v>224234</v>
      </c>
      <c r="G64" s="191">
        <f t="shared" ref="G64:I64" si="5">SUM(G61:G63)</f>
        <v>170000</v>
      </c>
      <c r="H64" s="191">
        <f t="shared" si="5"/>
        <v>54234</v>
      </c>
      <c r="I64" s="191">
        <f t="shared" si="5"/>
        <v>0</v>
      </c>
      <c r="J64" s="191">
        <f>SUM(J61:J62)</f>
        <v>0</v>
      </c>
      <c r="K64" s="207"/>
      <c r="L64" s="193"/>
      <c r="M64" s="194"/>
      <c r="N64" s="103"/>
    </row>
    <row r="65" spans="1:15" s="104" customFormat="1" ht="26.25" customHeight="1" thickBot="1">
      <c r="A65" s="518" t="s">
        <v>266</v>
      </c>
      <c r="B65" s="388">
        <v>750</v>
      </c>
      <c r="C65" s="388">
        <v>75095</v>
      </c>
      <c r="D65" s="388">
        <v>6067</v>
      </c>
      <c r="E65" s="516" t="s">
        <v>357</v>
      </c>
      <c r="F65" s="587">
        <v>372619.77</v>
      </c>
      <c r="G65" s="587"/>
      <c r="H65" s="587"/>
      <c r="I65" s="587"/>
      <c r="J65" s="588" t="s">
        <v>358</v>
      </c>
      <c r="K65" s="589" t="s">
        <v>360</v>
      </c>
      <c r="L65" s="520" t="s">
        <v>189</v>
      </c>
      <c r="M65" s="194"/>
      <c r="N65" s="103"/>
    </row>
    <row r="66" spans="1:15" s="104" customFormat="1" ht="27" customHeight="1" thickBot="1">
      <c r="A66" s="519"/>
      <c r="B66" s="160">
        <v>750</v>
      </c>
      <c r="C66" s="160">
        <v>75095</v>
      </c>
      <c r="D66" s="160">
        <v>6069</v>
      </c>
      <c r="E66" s="517"/>
      <c r="F66" s="590">
        <f>G66+46054.12</f>
        <v>137958.15</v>
      </c>
      <c r="G66" s="590">
        <v>91904.03</v>
      </c>
      <c r="H66" s="590"/>
      <c r="I66" s="590"/>
      <c r="J66" s="591" t="s">
        <v>359</v>
      </c>
      <c r="K66" s="592"/>
      <c r="L66" s="521"/>
      <c r="M66" s="194"/>
      <c r="N66" s="103"/>
    </row>
    <row r="67" spans="1:15" s="104" customFormat="1" ht="35.1" customHeight="1" thickBot="1">
      <c r="A67" s="506" t="s">
        <v>356</v>
      </c>
      <c r="B67" s="507"/>
      <c r="C67" s="507"/>
      <c r="D67" s="507"/>
      <c r="E67" s="508"/>
      <c r="F67" s="391">
        <f>SUM(F65:F66)</f>
        <v>510577.92000000004</v>
      </c>
      <c r="G67" s="391">
        <f>SUM(G65:G66)</f>
        <v>91904.03</v>
      </c>
      <c r="H67" s="390"/>
      <c r="I67" s="390"/>
      <c r="J67" s="391">
        <f>372619.77+46054.12</f>
        <v>418673.89</v>
      </c>
      <c r="K67" s="390"/>
      <c r="L67" s="390"/>
      <c r="M67" s="194"/>
      <c r="N67" s="103"/>
    </row>
    <row r="68" spans="1:15" s="104" customFormat="1" ht="39" customHeight="1" thickBot="1">
      <c r="A68" s="228" t="s">
        <v>269</v>
      </c>
      <c r="B68" s="388">
        <v>754</v>
      </c>
      <c r="C68" s="388">
        <v>75410</v>
      </c>
      <c r="D68" s="388">
        <v>6170</v>
      </c>
      <c r="E68" s="389" t="s">
        <v>247</v>
      </c>
      <c r="F68" s="208">
        <f>SUM(G68:I68)</f>
        <v>50000</v>
      </c>
      <c r="G68" s="293">
        <v>50000</v>
      </c>
      <c r="H68" s="208"/>
      <c r="I68" s="208"/>
      <c r="J68" s="209">
        <v>0</v>
      </c>
      <c r="K68" s="210"/>
      <c r="L68" s="211"/>
      <c r="M68" s="103"/>
      <c r="N68" s="103"/>
    </row>
    <row r="69" spans="1:15" s="117" customFormat="1" ht="35.1" customHeight="1" thickBot="1">
      <c r="A69" s="509" t="s">
        <v>248</v>
      </c>
      <c r="B69" s="510"/>
      <c r="C69" s="510"/>
      <c r="D69" s="510"/>
      <c r="E69" s="511"/>
      <c r="F69" s="212">
        <f>F68</f>
        <v>50000</v>
      </c>
      <c r="G69" s="212">
        <f>G68</f>
        <v>50000</v>
      </c>
      <c r="H69" s="212"/>
      <c r="I69" s="212"/>
      <c r="J69" s="212"/>
      <c r="K69" s="213"/>
      <c r="L69" s="193"/>
      <c r="M69" s="116"/>
      <c r="N69" s="116"/>
    </row>
    <row r="70" spans="1:15" s="104" customFormat="1" ht="34.5" customHeight="1" thickBot="1">
      <c r="A70" s="289" t="s">
        <v>271</v>
      </c>
      <c r="B70" s="277">
        <v>758</v>
      </c>
      <c r="C70" s="277">
        <v>75818</v>
      </c>
      <c r="D70" s="277">
        <v>6800</v>
      </c>
      <c r="E70" s="292" t="s">
        <v>250</v>
      </c>
      <c r="F70" s="290">
        <f>G70</f>
        <v>200000</v>
      </c>
      <c r="G70" s="294">
        <f>2700000-2500000</f>
        <v>200000</v>
      </c>
      <c r="H70" s="290"/>
      <c r="I70" s="290"/>
      <c r="J70" s="290"/>
      <c r="K70" s="291"/>
      <c r="L70" s="214"/>
      <c r="M70" s="103"/>
      <c r="N70" s="103"/>
    </row>
    <row r="71" spans="1:15" s="117" customFormat="1" ht="35.1" customHeight="1" thickBot="1">
      <c r="A71" s="503" t="s">
        <v>251</v>
      </c>
      <c r="B71" s="504"/>
      <c r="C71" s="504"/>
      <c r="D71" s="504"/>
      <c r="E71" s="504"/>
      <c r="F71" s="215">
        <f>SUM(F70)</f>
        <v>200000</v>
      </c>
      <c r="G71" s="215">
        <f>SUM(G70)</f>
        <v>200000</v>
      </c>
      <c r="H71" s="215">
        <f>SUM(H70)</f>
        <v>0</v>
      </c>
      <c r="I71" s="215">
        <f>SUM(I70)</f>
        <v>0</v>
      </c>
      <c r="J71" s="215"/>
      <c r="K71" s="199"/>
      <c r="L71" s="216"/>
      <c r="M71" s="116"/>
      <c r="N71" s="116"/>
    </row>
    <row r="72" spans="1:15" s="117" customFormat="1" ht="51" customHeight="1" thickBot="1">
      <c r="A72" s="160" t="s">
        <v>273</v>
      </c>
      <c r="B72" s="160">
        <v>801</v>
      </c>
      <c r="C72" s="160">
        <v>80120</v>
      </c>
      <c r="D72" s="160">
        <v>6060</v>
      </c>
      <c r="E72" s="217" t="s">
        <v>253</v>
      </c>
      <c r="F72" s="150">
        <f>SUM(G72:I72)</f>
        <v>57000</v>
      </c>
      <c r="G72" s="162">
        <v>57000</v>
      </c>
      <c r="H72" s="150"/>
      <c r="I72" s="150"/>
      <c r="J72" s="150"/>
      <c r="K72" s="171"/>
      <c r="L72" s="218"/>
      <c r="M72" s="116"/>
      <c r="N72" s="116"/>
    </row>
    <row r="73" spans="1:15" s="117" customFormat="1" ht="43.5" customHeight="1" thickBot="1">
      <c r="A73" s="219" t="s">
        <v>276</v>
      </c>
      <c r="B73" s="160">
        <v>801</v>
      </c>
      <c r="C73" s="160">
        <v>80120</v>
      </c>
      <c r="D73" s="160">
        <v>6060</v>
      </c>
      <c r="E73" s="220" t="s">
        <v>255</v>
      </c>
      <c r="F73" s="150">
        <f>SUM(G73:I73)</f>
        <v>42000</v>
      </c>
      <c r="G73" s="295">
        <v>42000</v>
      </c>
      <c r="H73" s="221"/>
      <c r="I73" s="221"/>
      <c r="J73" s="221"/>
      <c r="K73" s="222"/>
      <c r="L73" s="206"/>
      <c r="M73" s="116"/>
      <c r="N73" s="116"/>
    </row>
    <row r="74" spans="1:15" s="117" customFormat="1" ht="41.25" customHeight="1" thickBot="1">
      <c r="A74" s="219" t="s">
        <v>278</v>
      </c>
      <c r="B74" s="219">
        <v>801</v>
      </c>
      <c r="C74" s="219">
        <v>80120</v>
      </c>
      <c r="D74" s="219">
        <v>6580</v>
      </c>
      <c r="E74" s="220" t="s">
        <v>257</v>
      </c>
      <c r="F74" s="221">
        <f>SUM(G74:I74)+980000</f>
        <v>1624000</v>
      </c>
      <c r="G74" s="295">
        <f>20000+624000</f>
        <v>644000</v>
      </c>
      <c r="H74" s="295"/>
      <c r="I74" s="295"/>
      <c r="J74" s="297" t="s">
        <v>258</v>
      </c>
      <c r="K74" s="296"/>
      <c r="L74" s="223" t="s">
        <v>189</v>
      </c>
      <c r="M74" s="116"/>
      <c r="N74" s="116"/>
    </row>
    <row r="75" spans="1:15" s="117" customFormat="1" ht="35.1" customHeight="1" thickBot="1">
      <c r="A75" s="515" t="s">
        <v>259</v>
      </c>
      <c r="B75" s="494"/>
      <c r="C75" s="494"/>
      <c r="D75" s="494"/>
      <c r="E75" s="495"/>
      <c r="F75" s="215">
        <f>SUM(F72:F74)</f>
        <v>1723000</v>
      </c>
      <c r="G75" s="215">
        <f>SUM(G72:G74)</f>
        <v>743000</v>
      </c>
      <c r="H75" s="215">
        <f>SUM(H72:H74)</f>
        <v>0</v>
      </c>
      <c r="I75" s="215"/>
      <c r="J75" s="215">
        <v>980000</v>
      </c>
      <c r="K75" s="199"/>
      <c r="L75" s="224"/>
      <c r="M75" s="116"/>
      <c r="N75" s="116"/>
    </row>
    <row r="76" spans="1:15" s="117" customFormat="1" ht="36.75" customHeight="1" thickBot="1">
      <c r="A76" s="200" t="s">
        <v>280</v>
      </c>
      <c r="B76" s="411">
        <v>851</v>
      </c>
      <c r="C76" s="85">
        <v>85111</v>
      </c>
      <c r="D76" s="85">
        <v>6010</v>
      </c>
      <c r="E76" s="426" t="s">
        <v>261</v>
      </c>
      <c r="F76" s="109">
        <f>SUM(G76:I76)</f>
        <v>2791800</v>
      </c>
      <c r="G76" s="109">
        <f>51700+1189100+1551000</f>
        <v>2791800</v>
      </c>
      <c r="H76" s="109"/>
      <c r="I76" s="109"/>
      <c r="J76" s="109"/>
      <c r="K76" s="123"/>
      <c r="L76" s="412"/>
      <c r="M76" s="116"/>
      <c r="N76" s="116"/>
    </row>
    <row r="77" spans="1:15" s="117" customFormat="1" ht="45" customHeight="1" thickBot="1">
      <c r="A77" s="160" t="s">
        <v>283</v>
      </c>
      <c r="B77" s="160">
        <v>851</v>
      </c>
      <c r="C77" s="160">
        <v>85111</v>
      </c>
      <c r="D77" s="160">
        <v>6230</v>
      </c>
      <c r="E77" s="427" t="s">
        <v>263</v>
      </c>
      <c r="F77" s="109">
        <f>2117313.15+G77</f>
        <v>2117313.15</v>
      </c>
      <c r="G77" s="89"/>
      <c r="H77" s="109"/>
      <c r="I77" s="109"/>
      <c r="J77" s="90" t="s">
        <v>264</v>
      </c>
      <c r="K77" s="123"/>
      <c r="L77" s="153" t="s">
        <v>189</v>
      </c>
      <c r="M77" s="116"/>
      <c r="N77" s="116"/>
    </row>
    <row r="78" spans="1:15" s="117" customFormat="1" ht="45" customHeight="1" thickBot="1">
      <c r="A78" s="160" t="s">
        <v>286</v>
      </c>
      <c r="B78" s="160">
        <v>851</v>
      </c>
      <c r="C78" s="160">
        <v>85111</v>
      </c>
      <c r="D78" s="160">
        <v>6230</v>
      </c>
      <c r="E78" s="427" t="s">
        <v>362</v>
      </c>
      <c r="F78" s="109">
        <v>100000</v>
      </c>
      <c r="G78" s="109">
        <v>100000</v>
      </c>
      <c r="H78" s="109"/>
      <c r="I78" s="109"/>
      <c r="J78" s="406"/>
      <c r="K78" s="123"/>
      <c r="L78" s="408" t="s">
        <v>189</v>
      </c>
      <c r="M78" s="116"/>
      <c r="N78" s="116"/>
    </row>
    <row r="79" spans="1:15" s="117" customFormat="1" ht="35.1" customHeight="1" thickBot="1">
      <c r="A79" s="493" t="s">
        <v>265</v>
      </c>
      <c r="B79" s="494"/>
      <c r="C79" s="494"/>
      <c r="D79" s="494"/>
      <c r="E79" s="495"/>
      <c r="F79" s="215">
        <f>SUM(F76:F78)</f>
        <v>5009113.1500000004</v>
      </c>
      <c r="G79" s="215">
        <f>SUM(G76:G78)</f>
        <v>2891800</v>
      </c>
      <c r="H79" s="215">
        <f t="shared" ref="H79:I79" si="6">SUM(H76:H77)</f>
        <v>0</v>
      </c>
      <c r="I79" s="215">
        <f t="shared" si="6"/>
        <v>0</v>
      </c>
      <c r="J79" s="215">
        <v>2117313.15</v>
      </c>
      <c r="K79" s="199"/>
      <c r="L79" s="211"/>
      <c r="M79" s="116"/>
      <c r="N79" s="116"/>
    </row>
    <row r="80" spans="1:15" s="226" customFormat="1" ht="35.25" customHeight="1" thickBot="1">
      <c r="A80" s="487" t="s">
        <v>289</v>
      </c>
      <c r="B80" s="106">
        <v>852</v>
      </c>
      <c r="C80" s="107">
        <v>85202</v>
      </c>
      <c r="D80" s="107">
        <v>6050</v>
      </c>
      <c r="E80" s="496" t="s">
        <v>267</v>
      </c>
      <c r="F80" s="109">
        <f>SUM(G80:I80)</f>
        <v>9092791.5999999996</v>
      </c>
      <c r="G80" s="89">
        <v>3767251.6</v>
      </c>
      <c r="H80" s="89">
        <f>5325540</f>
        <v>5325540</v>
      </c>
      <c r="I80" s="89"/>
      <c r="J80" s="90"/>
      <c r="K80" s="123"/>
      <c r="L80" s="225" t="s">
        <v>189</v>
      </c>
      <c r="M80" s="82"/>
      <c r="N80" s="82"/>
      <c r="O80" s="83"/>
    </row>
    <row r="81" spans="1:15" s="226" customFormat="1" ht="29.25" customHeight="1" thickBot="1">
      <c r="A81" s="489"/>
      <c r="B81" s="106">
        <v>852</v>
      </c>
      <c r="C81" s="107">
        <v>85202</v>
      </c>
      <c r="D81" s="107">
        <v>6370</v>
      </c>
      <c r="E81" s="497"/>
      <c r="F81" s="298">
        <f>4675000+4675000</f>
        <v>9350000</v>
      </c>
      <c r="G81" s="301"/>
      <c r="H81" s="301"/>
      <c r="I81" s="301"/>
      <c r="J81" s="302" t="s">
        <v>268</v>
      </c>
      <c r="K81" s="299"/>
      <c r="L81" s="153" t="s">
        <v>189</v>
      </c>
      <c r="M81" s="82"/>
      <c r="N81" s="82"/>
      <c r="O81" s="83"/>
    </row>
    <row r="82" spans="1:15" s="226" customFormat="1" ht="46.5" customHeight="1" thickBot="1">
      <c r="A82" s="160" t="s">
        <v>304</v>
      </c>
      <c r="B82" s="106">
        <v>852</v>
      </c>
      <c r="C82" s="107">
        <v>85202</v>
      </c>
      <c r="D82" s="107">
        <v>6050</v>
      </c>
      <c r="E82" s="227" t="s">
        <v>270</v>
      </c>
      <c r="F82" s="150">
        <f>SUM(G82:I82)</f>
        <v>84839.83</v>
      </c>
      <c r="G82" s="162">
        <v>84839.83</v>
      </c>
      <c r="H82" s="162"/>
      <c r="I82" s="162"/>
      <c r="J82" s="300"/>
      <c r="K82" s="163"/>
      <c r="L82" s="153" t="s">
        <v>189</v>
      </c>
      <c r="M82" s="82"/>
      <c r="N82" s="82"/>
      <c r="O82" s="83"/>
    </row>
    <row r="83" spans="1:15" s="226" customFormat="1" ht="40.5" customHeight="1" thickBot="1">
      <c r="A83" s="228" t="s">
        <v>308</v>
      </c>
      <c r="B83" s="107">
        <v>852</v>
      </c>
      <c r="C83" s="107">
        <v>85202</v>
      </c>
      <c r="D83" s="107">
        <v>6060</v>
      </c>
      <c r="E83" s="227" t="s">
        <v>272</v>
      </c>
      <c r="F83" s="150">
        <f>SUM(G83:I83)</f>
        <v>3000</v>
      </c>
      <c r="G83" s="204">
        <v>3000</v>
      </c>
      <c r="H83" s="204"/>
      <c r="I83" s="204"/>
      <c r="J83" s="229"/>
      <c r="K83" s="230"/>
      <c r="L83" s="153" t="s">
        <v>189</v>
      </c>
      <c r="M83" s="82"/>
      <c r="N83" s="82"/>
      <c r="O83" s="83"/>
    </row>
    <row r="84" spans="1:15" s="226" customFormat="1" ht="31.5" customHeight="1" thickBot="1">
      <c r="A84" s="160" t="s">
        <v>309</v>
      </c>
      <c r="B84" s="231">
        <v>852</v>
      </c>
      <c r="C84" s="232">
        <v>85202</v>
      </c>
      <c r="D84" s="219">
        <v>6060</v>
      </c>
      <c r="E84" s="233" t="s">
        <v>274</v>
      </c>
      <c r="F84" s="150">
        <f>SUM(G84:I84)</f>
        <v>500000</v>
      </c>
      <c r="G84" s="162">
        <v>500000</v>
      </c>
      <c r="H84" s="162"/>
      <c r="I84" s="162"/>
      <c r="J84" s="152"/>
      <c r="K84" s="171"/>
      <c r="L84" s="234"/>
      <c r="M84" s="82"/>
      <c r="N84" s="82"/>
      <c r="O84" s="83"/>
    </row>
    <row r="85" spans="1:15" s="239" customFormat="1" ht="42" customHeight="1" thickBot="1">
      <c r="A85" s="498" t="s">
        <v>275</v>
      </c>
      <c r="B85" s="498"/>
      <c r="C85" s="498"/>
      <c r="D85" s="498"/>
      <c r="E85" s="498"/>
      <c r="F85" s="235">
        <f>SUM(F80:F84)</f>
        <v>19030631.43</v>
      </c>
      <c r="G85" s="235">
        <f>SUM(G80:G84)</f>
        <v>4355091.43</v>
      </c>
      <c r="H85" s="235">
        <f>SUM(H80:H84)</f>
        <v>5325540</v>
      </c>
      <c r="I85" s="235">
        <f>SUM(I80:I84)</f>
        <v>0</v>
      </c>
      <c r="J85" s="236">
        <v>9350000</v>
      </c>
      <c r="K85" s="237"/>
      <c r="L85" s="224"/>
      <c r="M85" s="238"/>
      <c r="N85" s="115"/>
      <c r="O85" s="184"/>
    </row>
    <row r="86" spans="1:15" s="239" customFormat="1" ht="33.75" customHeight="1" thickBot="1">
      <c r="A86" s="160" t="s">
        <v>310</v>
      </c>
      <c r="B86" s="160">
        <v>852</v>
      </c>
      <c r="C86" s="160">
        <v>85218</v>
      </c>
      <c r="D86" s="160">
        <v>6060</v>
      </c>
      <c r="E86" s="217" t="s">
        <v>277</v>
      </c>
      <c r="F86" s="150">
        <f>SUM(G86:I86)</f>
        <v>55000</v>
      </c>
      <c r="G86" s="162">
        <v>55000</v>
      </c>
      <c r="H86" s="162"/>
      <c r="I86" s="150"/>
      <c r="J86" s="240"/>
      <c r="K86" s="171"/>
      <c r="L86" s="218"/>
      <c r="M86" s="115"/>
      <c r="N86" s="115"/>
      <c r="O86" s="184"/>
    </row>
    <row r="87" spans="1:15" s="239" customFormat="1" ht="42" customHeight="1" thickBot="1">
      <c r="A87" s="160" t="s">
        <v>311</v>
      </c>
      <c r="B87" s="160">
        <v>852</v>
      </c>
      <c r="C87" s="160">
        <v>85218</v>
      </c>
      <c r="D87" s="160">
        <v>6050</v>
      </c>
      <c r="E87" s="241" t="s">
        <v>279</v>
      </c>
      <c r="F87" s="203">
        <f>SUM(G87:I87)</f>
        <v>44964.4</v>
      </c>
      <c r="G87" s="242">
        <v>44964.4</v>
      </c>
      <c r="H87" s="242"/>
      <c r="I87" s="203"/>
      <c r="J87" s="203"/>
      <c r="K87" s="243"/>
      <c r="L87" s="153" t="s">
        <v>189</v>
      </c>
      <c r="M87" s="238"/>
      <c r="N87" s="115"/>
      <c r="O87" s="184"/>
    </row>
    <row r="88" spans="1:15" s="239" customFormat="1" ht="42" customHeight="1" thickBot="1">
      <c r="A88" s="219" t="s">
        <v>312</v>
      </c>
      <c r="B88" s="160">
        <v>852</v>
      </c>
      <c r="C88" s="160">
        <v>85218</v>
      </c>
      <c r="D88" s="160">
        <v>6060</v>
      </c>
      <c r="E88" s="217" t="s">
        <v>281</v>
      </c>
      <c r="F88" s="150">
        <f>SUM(G88:I88)</f>
        <v>2114</v>
      </c>
      <c r="G88" s="162">
        <v>2114</v>
      </c>
      <c r="H88" s="162"/>
      <c r="I88" s="150"/>
      <c r="J88" s="150"/>
      <c r="K88" s="171"/>
      <c r="L88" s="153" t="s">
        <v>189</v>
      </c>
      <c r="M88" s="115"/>
      <c r="N88" s="115"/>
      <c r="O88" s="184"/>
    </row>
    <row r="89" spans="1:15" s="239" customFormat="1" ht="42" customHeight="1" thickBot="1">
      <c r="A89" s="498" t="s">
        <v>282</v>
      </c>
      <c r="B89" s="498"/>
      <c r="C89" s="498"/>
      <c r="D89" s="498"/>
      <c r="E89" s="498"/>
      <c r="F89" s="235">
        <f>SUM(F86:F88)</f>
        <v>102078.39999999999</v>
      </c>
      <c r="G89" s="235">
        <f t="shared" ref="G89:J89" si="7">SUM(G86:G88)</f>
        <v>102078.39999999999</v>
      </c>
      <c r="H89" s="235">
        <f t="shared" si="7"/>
        <v>0</v>
      </c>
      <c r="I89" s="235">
        <f t="shared" si="7"/>
        <v>0</v>
      </c>
      <c r="J89" s="235">
        <f t="shared" si="7"/>
        <v>0</v>
      </c>
      <c r="K89" s="244"/>
      <c r="L89" s="245"/>
      <c r="M89" s="115"/>
      <c r="N89" s="115"/>
      <c r="O89" s="184"/>
    </row>
    <row r="90" spans="1:15" s="189" customFormat="1" ht="55.5" customHeight="1" thickBot="1">
      <c r="A90" s="200" t="s">
        <v>361</v>
      </c>
      <c r="B90" s="200">
        <v>854</v>
      </c>
      <c r="C90" s="200">
        <v>85403</v>
      </c>
      <c r="D90" s="200">
        <v>6050</v>
      </c>
      <c r="E90" s="593" t="s">
        <v>284</v>
      </c>
      <c r="F90" s="203">
        <f>SUM(G90:I90)</f>
        <v>785000</v>
      </c>
      <c r="G90" s="587">
        <f>500000+285000</f>
        <v>785000</v>
      </c>
      <c r="H90" s="587"/>
      <c r="I90" s="587"/>
      <c r="J90" s="594"/>
      <c r="K90" s="595" t="s">
        <v>285</v>
      </c>
      <c r="L90" s="408" t="s">
        <v>189</v>
      </c>
      <c r="M90" s="67"/>
      <c r="N90" s="67"/>
    </row>
    <row r="91" spans="1:15" s="246" customFormat="1" ht="55.5" customHeight="1" thickBot="1">
      <c r="A91" s="303" t="s">
        <v>363</v>
      </c>
      <c r="B91" s="200">
        <v>854</v>
      </c>
      <c r="C91" s="200">
        <v>85403</v>
      </c>
      <c r="D91" s="200">
        <v>6050</v>
      </c>
      <c r="E91" s="305" t="s">
        <v>287</v>
      </c>
      <c r="F91" s="203">
        <f>SUM(G91:I91)</f>
        <v>100000</v>
      </c>
      <c r="G91" s="203">
        <f>500000-400000</f>
        <v>100000</v>
      </c>
      <c r="H91" s="203"/>
      <c r="I91" s="203"/>
      <c r="J91" s="304"/>
      <c r="K91" s="243"/>
      <c r="L91" s="153" t="s">
        <v>189</v>
      </c>
      <c r="M91" s="67"/>
      <c r="N91" s="67"/>
      <c r="O91" s="189"/>
    </row>
    <row r="92" spans="1:15" s="239" customFormat="1" ht="42" customHeight="1" thickBot="1">
      <c r="A92" s="499" t="s">
        <v>288</v>
      </c>
      <c r="B92" s="500"/>
      <c r="C92" s="500"/>
      <c r="D92" s="500"/>
      <c r="E92" s="501"/>
      <c r="F92" s="247">
        <f>SUM(F90:F91)</f>
        <v>885000</v>
      </c>
      <c r="G92" s="247">
        <f t="shared" ref="G92:I92" si="8">SUM(G90:G91)</f>
        <v>885000</v>
      </c>
      <c r="H92" s="247">
        <f t="shared" si="8"/>
        <v>0</v>
      </c>
      <c r="I92" s="247">
        <f t="shared" si="8"/>
        <v>0</v>
      </c>
      <c r="J92" s="248">
        <v>0</v>
      </c>
      <c r="K92" s="192"/>
      <c r="L92" s="249"/>
      <c r="M92" s="115"/>
      <c r="N92" s="115"/>
      <c r="O92" s="184"/>
    </row>
    <row r="93" spans="1:15" s="239" customFormat="1" ht="42" customHeight="1" thickBot="1">
      <c r="A93" s="160" t="s">
        <v>375</v>
      </c>
      <c r="B93" s="160">
        <v>854</v>
      </c>
      <c r="C93" s="160">
        <v>85421</v>
      </c>
      <c r="D93" s="160">
        <v>6060</v>
      </c>
      <c r="E93" s="217" t="s">
        <v>290</v>
      </c>
      <c r="F93" s="150">
        <f>SUM(G93:I93)</f>
        <v>100000</v>
      </c>
      <c r="G93" s="162">
        <v>100000</v>
      </c>
      <c r="H93" s="162"/>
      <c r="I93" s="162"/>
      <c r="J93" s="250"/>
      <c r="K93" s="163"/>
      <c r="L93" s="251"/>
      <c r="M93" s="115"/>
      <c r="N93" s="115"/>
      <c r="O93" s="184"/>
    </row>
    <row r="94" spans="1:15" s="239" customFormat="1" ht="37.5" customHeight="1" thickBot="1">
      <c r="A94" s="512" t="s">
        <v>291</v>
      </c>
      <c r="B94" s="513"/>
      <c r="C94" s="513"/>
      <c r="D94" s="513"/>
      <c r="E94" s="514"/>
      <c r="F94" s="247">
        <f>SUM(F93)</f>
        <v>100000</v>
      </c>
      <c r="G94" s="247">
        <f>SUM(G93)</f>
        <v>100000</v>
      </c>
      <c r="H94" s="247">
        <f>SUM(H93)</f>
        <v>0</v>
      </c>
      <c r="I94" s="247">
        <f>SUM(I93)</f>
        <v>0</v>
      </c>
      <c r="J94" s="248"/>
      <c r="K94" s="192"/>
      <c r="L94" s="249"/>
      <c r="M94" s="115"/>
      <c r="N94" s="115"/>
      <c r="O94" s="184"/>
    </row>
    <row r="95" spans="1:15" s="83" customFormat="1" ht="35.1" hidden="1" customHeight="1">
      <c r="A95" s="160"/>
      <c r="B95" s="160"/>
      <c r="C95" s="160"/>
      <c r="D95" s="160"/>
      <c r="E95" s="217"/>
      <c r="F95" s="150"/>
      <c r="G95" s="162"/>
      <c r="H95" s="162"/>
      <c r="I95" s="162"/>
      <c r="J95" s="252"/>
      <c r="K95" s="163"/>
      <c r="L95" s="253"/>
      <c r="M95" s="82"/>
      <c r="N95" s="82"/>
    </row>
    <row r="96" spans="1:15" s="184" customFormat="1" ht="35.1" hidden="1" customHeight="1">
      <c r="A96" s="512" t="s">
        <v>292</v>
      </c>
      <c r="B96" s="513"/>
      <c r="C96" s="513"/>
      <c r="D96" s="513"/>
      <c r="E96" s="514"/>
      <c r="F96" s="215">
        <f>SUM(F95:F95)</f>
        <v>0</v>
      </c>
      <c r="G96" s="215">
        <f>SUM(G95:G95)</f>
        <v>0</v>
      </c>
      <c r="H96" s="215">
        <f>SUM(H95:H95)</f>
        <v>0</v>
      </c>
      <c r="I96" s="215">
        <f>SUM(I95:I95)</f>
        <v>0</v>
      </c>
      <c r="J96" s="254"/>
      <c r="K96" s="244"/>
      <c r="L96" s="211"/>
      <c r="M96" s="115"/>
      <c r="N96" s="115"/>
    </row>
    <row r="97" spans="1:15" s="239" customFormat="1" ht="36" customHeight="1" thickBot="1">
      <c r="A97" s="484" t="s">
        <v>293</v>
      </c>
      <c r="B97" s="485"/>
      <c r="C97" s="485"/>
      <c r="D97" s="485"/>
      <c r="E97" s="486"/>
      <c r="F97" s="255">
        <f>F58+F60+F64+F67+F71+F69+F75+F79+F85+F89+F92+F94+F96</f>
        <v>95108291.810000002</v>
      </c>
      <c r="G97" s="255">
        <f>G58+G60+G64+G67+G71+G69+G75+G79+G85+G89+G92+G94+G96</f>
        <v>17139323.43</v>
      </c>
      <c r="H97" s="255">
        <f>H58+H60+H64+H67+H71+H69+H75+H79+H85+H89+H92+H94+H96</f>
        <v>8812234</v>
      </c>
      <c r="I97" s="255">
        <f>I58+I60+I64+I67+I71+I69+I75+I79+I85+I89+I92+I94+I96</f>
        <v>0</v>
      </c>
      <c r="J97" s="255">
        <f>J58+J60+J64+J67+J71+J69+J75+J79+J85+J89+J92+J94+J96</f>
        <v>69156734.379999995</v>
      </c>
      <c r="K97" s="256"/>
      <c r="L97" s="257"/>
      <c r="M97" s="115"/>
      <c r="N97" s="115"/>
      <c r="O97" s="184"/>
    </row>
    <row r="98" spans="1:15" s="184" customFormat="1" ht="26.25" customHeight="1">
      <c r="A98" s="258" t="s">
        <v>294</v>
      </c>
      <c r="B98" s="259"/>
      <c r="C98" s="259"/>
      <c r="D98" s="259"/>
      <c r="E98" s="69"/>
      <c r="F98" s="260"/>
      <c r="G98" s="261"/>
      <c r="H98" s="261"/>
      <c r="I98" s="262"/>
      <c r="J98" s="262"/>
      <c r="K98" s="71"/>
      <c r="L98" s="67"/>
      <c r="M98" s="115"/>
      <c r="N98" s="115"/>
    </row>
    <row r="99" spans="1:15" s="117" customFormat="1" ht="20.25" customHeight="1">
      <c r="A99" s="258" t="s">
        <v>295</v>
      </c>
      <c r="B99" s="259"/>
      <c r="C99" s="259"/>
      <c r="D99" s="259"/>
      <c r="E99" s="69"/>
      <c r="F99" s="259"/>
      <c r="G99" s="263"/>
      <c r="H99" s="263"/>
      <c r="I99" s="261"/>
      <c r="J99" s="261"/>
      <c r="K99" s="264"/>
      <c r="L99" s="67"/>
      <c r="M99" s="116"/>
      <c r="N99" s="116"/>
    </row>
    <row r="100" spans="1:15" s="184" customFormat="1" ht="21" customHeight="1">
      <c r="A100" s="258" t="s">
        <v>296</v>
      </c>
      <c r="B100" s="259"/>
      <c r="C100" s="259"/>
      <c r="D100" s="259"/>
      <c r="E100" s="69"/>
      <c r="F100" s="260"/>
      <c r="G100" s="262"/>
      <c r="H100" s="261"/>
      <c r="I100" s="263"/>
      <c r="J100" s="263"/>
      <c r="K100" s="264"/>
      <c r="L100" s="67"/>
      <c r="M100" s="115"/>
      <c r="N100" s="115"/>
    </row>
    <row r="101" spans="1:15" s="268" customFormat="1" ht="21" customHeight="1">
      <c r="A101" s="258" t="s">
        <v>297</v>
      </c>
      <c r="B101" s="259"/>
      <c r="C101" s="259"/>
      <c r="D101" s="259"/>
      <c r="E101" s="259"/>
      <c r="F101" s="259"/>
      <c r="G101" s="262"/>
      <c r="H101" s="262"/>
      <c r="I101" s="261"/>
      <c r="J101" s="261"/>
      <c r="K101" s="265"/>
      <c r="L101" s="266"/>
      <c r="M101" s="267"/>
      <c r="N101" s="267"/>
    </row>
    <row r="102" spans="1:15" s="270" customFormat="1" ht="19.5" customHeight="1">
      <c r="A102" s="69" t="s">
        <v>298</v>
      </c>
      <c r="B102" s="259"/>
      <c r="C102" s="259"/>
      <c r="D102" s="259"/>
      <c r="E102" s="262"/>
      <c r="F102" s="260"/>
      <c r="G102" s="262"/>
      <c r="H102" s="262"/>
      <c r="I102" s="262"/>
      <c r="J102" s="263"/>
      <c r="K102" s="264"/>
      <c r="L102" s="266"/>
      <c r="M102" s="269"/>
      <c r="N102" s="269"/>
    </row>
    <row r="103" spans="1:15" s="184" customFormat="1" ht="30" customHeight="1">
      <c r="A103" s="64"/>
      <c r="B103" s="64"/>
      <c r="C103" s="64"/>
      <c r="D103" s="64"/>
      <c r="E103" s="65"/>
      <c r="F103" s="64"/>
      <c r="G103" s="65"/>
      <c r="H103" s="271"/>
      <c r="I103" s="65"/>
      <c r="J103" s="271"/>
      <c r="K103" s="66"/>
      <c r="L103" s="67"/>
      <c r="M103" s="115"/>
      <c r="N103" s="115"/>
    </row>
    <row r="104" spans="1:15" s="83" customFormat="1" ht="27" customHeight="1">
      <c r="A104" s="64"/>
      <c r="B104" s="64"/>
      <c r="C104" s="64"/>
      <c r="D104" s="64"/>
      <c r="E104" s="65"/>
      <c r="F104" s="64"/>
      <c r="G104" s="65"/>
      <c r="H104" s="65"/>
      <c r="I104" s="65"/>
      <c r="J104" s="65"/>
      <c r="K104" s="66"/>
      <c r="L104" s="67"/>
      <c r="M104" s="82"/>
      <c r="N104" s="82"/>
    </row>
    <row r="106" spans="1:15" s="273" customFormat="1" ht="12.75" customHeight="1">
      <c r="A106" s="64"/>
      <c r="B106" s="64"/>
      <c r="C106" s="64"/>
      <c r="D106" s="64"/>
      <c r="E106" s="65"/>
      <c r="F106" s="64"/>
      <c r="G106" s="65"/>
      <c r="H106" s="65"/>
      <c r="I106" s="65"/>
      <c r="J106" s="65"/>
      <c r="K106" s="66"/>
      <c r="L106" s="67"/>
      <c r="M106" s="272"/>
      <c r="N106" s="272"/>
    </row>
    <row r="107" spans="1:15" s="273" customFormat="1" ht="12.75" customHeight="1">
      <c r="A107" s="64"/>
      <c r="B107" s="64"/>
      <c r="C107" s="64"/>
      <c r="D107" s="64"/>
      <c r="E107" s="65"/>
      <c r="F107" s="64"/>
      <c r="G107" s="65"/>
      <c r="H107" s="65"/>
      <c r="I107" s="65"/>
      <c r="J107" s="65"/>
      <c r="K107" s="66"/>
      <c r="L107" s="67"/>
      <c r="M107" s="272"/>
      <c r="N107" s="272"/>
    </row>
    <row r="108" spans="1:15" s="273" customFormat="1" ht="12.75" customHeight="1">
      <c r="A108" s="64"/>
      <c r="B108" s="64"/>
      <c r="C108" s="64"/>
      <c r="D108" s="64"/>
      <c r="E108" s="65"/>
      <c r="F108" s="64"/>
      <c r="G108" s="65"/>
      <c r="H108" s="65"/>
      <c r="I108" s="65"/>
      <c r="J108" s="65"/>
      <c r="K108" s="66"/>
      <c r="L108" s="67"/>
      <c r="M108" s="272"/>
      <c r="N108" s="272"/>
    </row>
  </sheetData>
  <mergeCells count="74">
    <mergeCell ref="A20:A21"/>
    <mergeCell ref="E20:E21"/>
    <mergeCell ref="L20:L21"/>
    <mergeCell ref="L48:L49"/>
    <mergeCell ref="L50:L55"/>
    <mergeCell ref="J50:J55"/>
    <mergeCell ref="K50:K55"/>
    <mergeCell ref="K44:K45"/>
    <mergeCell ref="L44:L45"/>
    <mergeCell ref="A46:A47"/>
    <mergeCell ref="E46:E47"/>
    <mergeCell ref="L46:L47"/>
    <mergeCell ref="A29:E29"/>
    <mergeCell ref="A33:E33"/>
    <mergeCell ref="A36:E36"/>
    <mergeCell ref="A43:E43"/>
    <mergeCell ref="L65:L66"/>
    <mergeCell ref="A48:A49"/>
    <mergeCell ref="B48:B49"/>
    <mergeCell ref="C48:C49"/>
    <mergeCell ref="E48:E49"/>
    <mergeCell ref="F50:F55"/>
    <mergeCell ref="G50:G55"/>
    <mergeCell ref="H50:H55"/>
    <mergeCell ref="I50:I55"/>
    <mergeCell ref="K65:K66"/>
    <mergeCell ref="A96:E96"/>
    <mergeCell ref="A75:E75"/>
    <mergeCell ref="A56:E56"/>
    <mergeCell ref="A67:E67"/>
    <mergeCell ref="E65:E66"/>
    <mergeCell ref="A65:A66"/>
    <mergeCell ref="A94:E94"/>
    <mergeCell ref="A97:E97"/>
    <mergeCell ref="D50:D55"/>
    <mergeCell ref="C50:C55"/>
    <mergeCell ref="B50:B55"/>
    <mergeCell ref="A50:A55"/>
    <mergeCell ref="A79:E79"/>
    <mergeCell ref="A80:A81"/>
    <mergeCell ref="E80:E81"/>
    <mergeCell ref="A85:E85"/>
    <mergeCell ref="A89:E89"/>
    <mergeCell ref="A92:E92"/>
    <mergeCell ref="A58:E58"/>
    <mergeCell ref="A60:E60"/>
    <mergeCell ref="A64:E64"/>
    <mergeCell ref="A69:E69"/>
    <mergeCell ref="A71:E71"/>
    <mergeCell ref="A44:A45"/>
    <mergeCell ref="E44:E45"/>
    <mergeCell ref="A41:E41"/>
    <mergeCell ref="A23:E23"/>
    <mergeCell ref="A24:A25"/>
    <mergeCell ref="E24:E25"/>
    <mergeCell ref="A26:E26"/>
    <mergeCell ref="A27:A28"/>
    <mergeCell ref="E27:E28"/>
    <mergeCell ref="L4:L5"/>
    <mergeCell ref="A7:E7"/>
    <mergeCell ref="A10:E10"/>
    <mergeCell ref="A16:A17"/>
    <mergeCell ref="E16:E17"/>
    <mergeCell ref="A18:A19"/>
    <mergeCell ref="E18:E19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honeticPr fontId="52" type="noConversion"/>
  <pageMargins left="0.31496062992125984" right="0.31496062992125984" top="0.98425196850393704" bottom="0.47244094488188981" header="0.51181102362204722" footer="0.15748031496062992"/>
  <pageSetup paperSize="9" scale="82" fitToHeight="0" orientation="landscape" r:id="rId1"/>
  <headerFooter differentOddEven="1" differentFirst="1" alignWithMargins="0">
    <oddFooter>&amp;C&amp;P</oddFooter>
    <evenFooter>&amp;C&amp;P</evenFooter>
    <firstHeader>&amp;R&amp;10Tabela Nr 2a
do uchwały Nr ..................
Rady Powiatu  Otwockiego
z dnia 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G35"/>
  <sheetViews>
    <sheetView showGridLines="0" topLeftCell="A16" workbookViewId="0">
      <selection activeCell="D27" sqref="D27"/>
    </sheetView>
  </sheetViews>
  <sheetFormatPr defaultColWidth="9.33203125" defaultRowHeight="12.75"/>
  <cols>
    <col min="1" max="1" width="5.83203125" style="2" customWidth="1"/>
    <col min="2" max="2" width="67.1640625" style="2" customWidth="1"/>
    <col min="3" max="3" width="15.33203125" style="2" customWidth="1"/>
    <col min="4" max="4" width="20.33203125" style="2" customWidth="1"/>
    <col min="5" max="5" width="9.33203125" style="2"/>
    <col min="6" max="6" width="15" style="2" bestFit="1" customWidth="1"/>
    <col min="7" max="7" width="12.5" style="2" bestFit="1" customWidth="1"/>
    <col min="8" max="16384" width="9.33203125" style="2"/>
  </cols>
  <sheetData>
    <row r="3" spans="1:4" s="1" customFormat="1" ht="15" customHeight="1">
      <c r="A3" s="548" t="s">
        <v>169</v>
      </c>
      <c r="B3" s="548"/>
      <c r="C3" s="548"/>
      <c r="D3" s="548"/>
    </row>
    <row r="4" spans="1:4">
      <c r="D4" s="3"/>
    </row>
    <row r="5" spans="1:4" ht="54" customHeight="1">
      <c r="A5" s="4" t="s">
        <v>47</v>
      </c>
      <c r="B5" s="4" t="s">
        <v>53</v>
      </c>
      <c r="C5" s="5" t="s">
        <v>54</v>
      </c>
      <c r="D5" s="5" t="s">
        <v>55</v>
      </c>
    </row>
    <row r="6" spans="1:4" s="21" customFormat="1" ht="16.5" customHeight="1">
      <c r="A6" s="28">
        <v>1</v>
      </c>
      <c r="B6" s="28">
        <v>2</v>
      </c>
      <c r="C6" s="28">
        <v>3</v>
      </c>
      <c r="D6" s="29">
        <v>4</v>
      </c>
    </row>
    <row r="7" spans="1:4" s="8" customFormat="1" ht="24.75" customHeight="1">
      <c r="A7" s="6" t="s">
        <v>48</v>
      </c>
      <c r="B7" s="7" t="s">
        <v>56</v>
      </c>
      <c r="C7" s="6"/>
      <c r="D7" s="38">
        <f>SUM(D8:D9)</f>
        <v>292821018.73000002</v>
      </c>
    </row>
    <row r="8" spans="1:4" s="11" customFormat="1" ht="24.75" customHeight="1">
      <c r="A8" s="9"/>
      <c r="B8" s="10" t="s">
        <v>57</v>
      </c>
      <c r="C8" s="9"/>
      <c r="D8" s="39">
        <v>228828027.40000001</v>
      </c>
    </row>
    <row r="9" spans="1:4" s="11" customFormat="1" ht="24.75" customHeight="1">
      <c r="A9" s="9"/>
      <c r="B9" s="10" t="s">
        <v>58</v>
      </c>
      <c r="C9" s="9"/>
      <c r="D9" s="39">
        <v>63992991.329999998</v>
      </c>
    </row>
    <row r="10" spans="1:4" s="8" customFormat="1" ht="24.75" customHeight="1">
      <c r="A10" s="6" t="s">
        <v>49</v>
      </c>
      <c r="B10" s="7" t="s">
        <v>59</v>
      </c>
      <c r="C10" s="6"/>
      <c r="D10" s="40">
        <f>SUM(D11,D12)</f>
        <v>320616993.01999998</v>
      </c>
    </row>
    <row r="11" spans="1:4" s="11" customFormat="1" ht="24.75" customHeight="1">
      <c r="A11" s="9"/>
      <c r="B11" s="10" t="s">
        <v>80</v>
      </c>
      <c r="C11" s="9"/>
      <c r="D11" s="41">
        <v>225508701.21000001</v>
      </c>
    </row>
    <row r="12" spans="1:4" s="11" customFormat="1" ht="24.75" customHeight="1">
      <c r="A12" s="9"/>
      <c r="B12" s="10" t="s">
        <v>60</v>
      </c>
      <c r="C12" s="9"/>
      <c r="D12" s="41">
        <v>95108291.810000002</v>
      </c>
    </row>
    <row r="13" spans="1:4" s="8" customFormat="1" ht="24.75" customHeight="1">
      <c r="A13" s="6" t="s">
        <v>50</v>
      </c>
      <c r="B13" s="7" t="s">
        <v>61</v>
      </c>
      <c r="C13" s="12"/>
      <c r="D13" s="38">
        <f>D7-D10</f>
        <v>-27795974.289999962</v>
      </c>
    </row>
    <row r="14" spans="1:4" ht="24.75" customHeight="1">
      <c r="A14" s="549" t="s">
        <v>62</v>
      </c>
      <c r="B14" s="550"/>
      <c r="C14" s="13"/>
      <c r="D14" s="42">
        <f>D15+D22+D23+D24+D26+D27</f>
        <v>32337974.290000003</v>
      </c>
    </row>
    <row r="15" spans="1:4" ht="81.75" customHeight="1">
      <c r="A15" s="14" t="s">
        <v>48</v>
      </c>
      <c r="B15" s="58" t="s">
        <v>144</v>
      </c>
      <c r="C15" s="59" t="s">
        <v>143</v>
      </c>
      <c r="D15" s="60">
        <f>D17+D19</f>
        <v>7842780.0500000007</v>
      </c>
    </row>
    <row r="16" spans="1:4" ht="18.75" customHeight="1">
      <c r="A16" s="33"/>
      <c r="B16" s="551" t="s">
        <v>91</v>
      </c>
      <c r="C16" s="551"/>
      <c r="D16" s="551"/>
    </row>
    <row r="17" spans="1:7" s="11" customFormat="1" ht="24.95" customHeight="1">
      <c r="A17" s="34"/>
      <c r="B17" s="48" t="s">
        <v>153</v>
      </c>
      <c r="C17" s="49"/>
      <c r="D17" s="50">
        <f>D18</f>
        <v>2416313.15</v>
      </c>
    </row>
    <row r="18" spans="1:7" ht="24.95" customHeight="1">
      <c r="A18" s="36"/>
      <c r="B18" s="51" t="s">
        <v>163</v>
      </c>
      <c r="C18" s="52"/>
      <c r="D18" s="53">
        <v>2416313.15</v>
      </c>
    </row>
    <row r="19" spans="1:7" s="11" customFormat="1" ht="24.95" customHeight="1">
      <c r="A19" s="34"/>
      <c r="B19" s="54" t="s">
        <v>154</v>
      </c>
      <c r="C19" s="34"/>
      <c r="D19" s="55">
        <f>D20</f>
        <v>5426466.9000000004</v>
      </c>
      <c r="G19" s="37"/>
    </row>
    <row r="20" spans="1:7" ht="24.95" customHeight="1">
      <c r="A20" s="36"/>
      <c r="B20" s="56" t="s">
        <v>164</v>
      </c>
      <c r="C20" s="36"/>
      <c r="D20" s="57">
        <f>3766895.66+2057537-397965.76</f>
        <v>5426466.9000000004</v>
      </c>
    </row>
    <row r="21" spans="1:7" ht="24.95" customHeight="1">
      <c r="A21" s="36"/>
      <c r="B21" s="56" t="s">
        <v>165</v>
      </c>
      <c r="C21" s="36"/>
      <c r="D21" s="57">
        <v>0</v>
      </c>
      <c r="G21" s="32"/>
    </row>
    <row r="22" spans="1:7" ht="60.75" customHeight="1">
      <c r="A22" s="14" t="s">
        <v>49</v>
      </c>
      <c r="B22" s="61" t="s">
        <v>145</v>
      </c>
      <c r="C22" s="59" t="s">
        <v>142</v>
      </c>
      <c r="D22" s="60">
        <v>30938.53</v>
      </c>
      <c r="F22" s="32"/>
    </row>
    <row r="23" spans="1:7" ht="31.5" customHeight="1">
      <c r="A23" s="14" t="s">
        <v>50</v>
      </c>
      <c r="B23" s="31" t="s">
        <v>149</v>
      </c>
      <c r="C23" s="35" t="s">
        <v>150</v>
      </c>
      <c r="D23" s="40">
        <v>0</v>
      </c>
    </row>
    <row r="24" spans="1:7" ht="31.5" customHeight="1">
      <c r="A24" s="14" t="s">
        <v>51</v>
      </c>
      <c r="B24" s="17" t="s">
        <v>77</v>
      </c>
      <c r="C24" s="6" t="s">
        <v>64</v>
      </c>
      <c r="D24" s="40">
        <v>11110021.710000001</v>
      </c>
    </row>
    <row r="25" spans="1:7" ht="32.25" customHeight="1">
      <c r="A25" s="14" t="s">
        <v>52</v>
      </c>
      <c r="B25" s="30" t="s">
        <v>86</v>
      </c>
      <c r="C25" s="6" t="s">
        <v>87</v>
      </c>
      <c r="D25" s="43">
        <v>0</v>
      </c>
    </row>
    <row r="26" spans="1:7" ht="24.75" customHeight="1">
      <c r="A26" s="14" t="s">
        <v>141</v>
      </c>
      <c r="B26" s="15" t="s">
        <v>75</v>
      </c>
      <c r="C26" s="6" t="s">
        <v>63</v>
      </c>
      <c r="D26" s="40">
        <v>13300000</v>
      </c>
    </row>
    <row r="27" spans="1:7" ht="27" customHeight="1">
      <c r="A27" s="14" t="s">
        <v>140</v>
      </c>
      <c r="B27" s="17" t="s">
        <v>76</v>
      </c>
      <c r="C27" s="6" t="s">
        <v>63</v>
      </c>
      <c r="D27" s="63">
        <v>54234</v>
      </c>
      <c r="F27" s="62"/>
    </row>
    <row r="28" spans="1:7" ht="24.75" customHeight="1">
      <c r="A28" s="549" t="s">
        <v>65</v>
      </c>
      <c r="B28" s="550"/>
      <c r="C28" s="18"/>
      <c r="D28" s="42">
        <f>SUM(D29:D31)</f>
        <v>4542000</v>
      </c>
    </row>
    <row r="29" spans="1:7" ht="24.75" customHeight="1">
      <c r="A29" s="14" t="s">
        <v>48</v>
      </c>
      <c r="B29" s="17" t="s">
        <v>89</v>
      </c>
      <c r="C29" s="6" t="s">
        <v>88</v>
      </c>
      <c r="D29" s="16">
        <v>0</v>
      </c>
    </row>
    <row r="30" spans="1:7" ht="24.75" customHeight="1">
      <c r="A30" s="14" t="s">
        <v>49</v>
      </c>
      <c r="B30" s="17" t="s">
        <v>78</v>
      </c>
      <c r="C30" s="6" t="s">
        <v>66</v>
      </c>
      <c r="D30" s="43">
        <v>4542000</v>
      </c>
    </row>
    <row r="31" spans="1:7" ht="24.75" customHeight="1">
      <c r="A31" s="14" t="s">
        <v>50</v>
      </c>
      <c r="B31" s="17" t="s">
        <v>79</v>
      </c>
      <c r="C31" s="6" t="s">
        <v>66</v>
      </c>
      <c r="D31" s="16">
        <v>0</v>
      </c>
    </row>
    <row r="32" spans="1:7" ht="21.75" customHeight="1">
      <c r="A32" s="19"/>
      <c r="C32" s="19"/>
      <c r="D32" s="20"/>
    </row>
    <row r="33" ht="24.75" customHeight="1"/>
    <row r="34" ht="24.75" customHeight="1"/>
    <row r="35" ht="24.75" customHeight="1"/>
  </sheetData>
  <sheetProtection formatColumns="0" formatRows="0"/>
  <mergeCells count="4">
    <mergeCell ref="A3:D3"/>
    <mergeCell ref="A14:B14"/>
    <mergeCell ref="A28:B28"/>
    <mergeCell ref="B16:D16"/>
  </mergeCells>
  <printOptions horizontalCentered="1"/>
  <pageMargins left="0.47244094488188981" right="0.23622047244094491" top="1.2598425196850394" bottom="0.39370078740157483" header="0.6692913385826772" footer="0.31496062992125984"/>
  <pageSetup paperSize="9" scale="94" orientation="portrait" verticalDpi="300" r:id="rId1"/>
  <headerFooter differentOddEven="1" differentFirst="1" alignWithMargins="0">
    <firstHeader>&amp;R&amp;10Tabela Nr 3 
do uchwały Nr ...................
Rady Powiatu  Otwockiego
z dnia ............................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L164"/>
  <sheetViews>
    <sheetView zoomScaleNormal="100" workbookViewId="0">
      <pane ySplit="4" topLeftCell="A149" activePane="bottomLeft" state="frozen"/>
      <selection activeCell="M10" sqref="M10"/>
      <selection pane="bottomLeft" activeCell="E83" sqref="E83"/>
    </sheetView>
  </sheetViews>
  <sheetFormatPr defaultColWidth="9.33203125" defaultRowHeight="12"/>
  <cols>
    <col min="1" max="1" width="6.33203125" style="22" customWidth="1"/>
    <col min="2" max="2" width="9.5" style="22" customWidth="1"/>
    <col min="3" max="3" width="10.1640625" style="23" customWidth="1"/>
    <col min="4" max="4" width="63.6640625" style="24" customWidth="1"/>
    <col min="5" max="6" width="17.83203125" style="25" customWidth="1"/>
    <col min="7" max="7" width="15" style="26" bestFit="1" customWidth="1"/>
    <col min="8" max="8" width="9.33203125" style="26"/>
    <col min="9" max="9" width="15" style="26" bestFit="1" customWidth="1"/>
    <col min="10" max="10" width="12" style="26" bestFit="1" customWidth="1"/>
    <col min="11" max="11" width="9.33203125" style="26"/>
    <col min="12" max="12" width="12" style="26" bestFit="1" customWidth="1"/>
    <col min="13" max="16384" width="9.33203125" style="26"/>
  </cols>
  <sheetData>
    <row r="2" spans="1:10" ht="24.75" customHeight="1">
      <c r="A2" s="552" t="s">
        <v>168</v>
      </c>
      <c r="B2" s="552"/>
      <c r="C2" s="552"/>
      <c r="D2" s="552"/>
      <c r="E2" s="552"/>
      <c r="F2" s="552"/>
    </row>
    <row r="4" spans="1:10" s="23" customFormat="1" ht="17.25" customHeight="1">
      <c r="A4" s="44" t="s">
        <v>0</v>
      </c>
      <c r="B4" s="44" t="s">
        <v>1</v>
      </c>
      <c r="C4" s="45" t="s">
        <v>67</v>
      </c>
      <c r="D4" s="46" t="s">
        <v>68</v>
      </c>
      <c r="E4" s="47" t="s">
        <v>69</v>
      </c>
      <c r="F4" s="47" t="s">
        <v>70</v>
      </c>
      <c r="I4" s="439"/>
      <c r="J4" s="439"/>
    </row>
    <row r="5" spans="1:10" s="370" customFormat="1" ht="15.95" customHeight="1">
      <c r="A5" s="367" t="s">
        <v>2</v>
      </c>
      <c r="B5" s="367" t="s">
        <v>96</v>
      </c>
      <c r="C5" s="367" t="s">
        <v>96</v>
      </c>
      <c r="D5" s="368" t="s">
        <v>11</v>
      </c>
      <c r="E5" s="369">
        <v>35000</v>
      </c>
      <c r="F5" s="369">
        <v>35000</v>
      </c>
    </row>
    <row r="6" spans="1:10" s="370" customFormat="1" ht="15.95" customHeight="1">
      <c r="A6" s="374" t="s">
        <v>96</v>
      </c>
      <c r="B6" s="374" t="s">
        <v>3</v>
      </c>
      <c r="C6" s="374" t="s">
        <v>96</v>
      </c>
      <c r="D6" s="375" t="s">
        <v>4</v>
      </c>
      <c r="E6" s="376">
        <v>35000</v>
      </c>
      <c r="F6" s="376">
        <v>35000</v>
      </c>
    </row>
    <row r="7" spans="1:10" s="370" customFormat="1" ht="45" customHeight="1">
      <c r="A7" s="371" t="s">
        <v>96</v>
      </c>
      <c r="B7" s="371" t="s">
        <v>96</v>
      </c>
      <c r="C7" s="371" t="s">
        <v>90</v>
      </c>
      <c r="D7" s="372" t="s">
        <v>166</v>
      </c>
      <c r="E7" s="373">
        <v>35000</v>
      </c>
      <c r="F7" s="373">
        <v>0</v>
      </c>
    </row>
    <row r="8" spans="1:10" s="370" customFormat="1" ht="15.95" customHeight="1">
      <c r="A8" s="371" t="s">
        <v>96</v>
      </c>
      <c r="B8" s="371" t="s">
        <v>96</v>
      </c>
      <c r="C8" s="371" t="s">
        <v>97</v>
      </c>
      <c r="D8" s="372" t="s">
        <v>12</v>
      </c>
      <c r="E8" s="373">
        <v>0</v>
      </c>
      <c r="F8" s="373">
        <v>35000</v>
      </c>
    </row>
    <row r="9" spans="1:10" s="370" customFormat="1" ht="15.95" customHeight="1">
      <c r="A9" s="367" t="s">
        <v>93</v>
      </c>
      <c r="B9" s="367" t="s">
        <v>96</v>
      </c>
      <c r="C9" s="367" t="s">
        <v>96</v>
      </c>
      <c r="D9" s="368" t="s">
        <v>26</v>
      </c>
      <c r="E9" s="369">
        <v>321000</v>
      </c>
      <c r="F9" s="369">
        <v>321000</v>
      </c>
    </row>
    <row r="10" spans="1:10" s="370" customFormat="1" ht="15.95" customHeight="1">
      <c r="A10" s="374" t="s">
        <v>96</v>
      </c>
      <c r="B10" s="374" t="s">
        <v>94</v>
      </c>
      <c r="C10" s="374" t="s">
        <v>96</v>
      </c>
      <c r="D10" s="375" t="s">
        <v>27</v>
      </c>
      <c r="E10" s="376">
        <v>321000</v>
      </c>
      <c r="F10" s="376">
        <v>321000</v>
      </c>
    </row>
    <row r="11" spans="1:10" s="370" customFormat="1" ht="45" customHeight="1">
      <c r="A11" s="371" t="s">
        <v>96</v>
      </c>
      <c r="B11" s="371" t="s">
        <v>96</v>
      </c>
      <c r="C11" s="371" t="s">
        <v>90</v>
      </c>
      <c r="D11" s="372" t="s">
        <v>166</v>
      </c>
      <c r="E11" s="373">
        <v>321000</v>
      </c>
      <c r="F11" s="373">
        <v>0</v>
      </c>
    </row>
    <row r="12" spans="1:10" s="370" customFormat="1" ht="15.95" customHeight="1">
      <c r="A12" s="371" t="s">
        <v>96</v>
      </c>
      <c r="B12" s="371" t="s">
        <v>96</v>
      </c>
      <c r="C12" s="371" t="s">
        <v>100</v>
      </c>
      <c r="D12" s="372" t="s">
        <v>15</v>
      </c>
      <c r="E12" s="373">
        <v>0</v>
      </c>
      <c r="F12" s="373">
        <v>72067</v>
      </c>
    </row>
    <row r="13" spans="1:10" s="370" customFormat="1" ht="15.95" customHeight="1">
      <c r="A13" s="371" t="s">
        <v>96</v>
      </c>
      <c r="B13" s="371" t="s">
        <v>96</v>
      </c>
      <c r="C13" s="371" t="s">
        <v>102</v>
      </c>
      <c r="D13" s="372" t="s">
        <v>17</v>
      </c>
      <c r="E13" s="373">
        <v>0</v>
      </c>
      <c r="F13" s="373">
        <v>12388</v>
      </c>
    </row>
    <row r="14" spans="1:10" s="370" customFormat="1" ht="15.95" customHeight="1">
      <c r="A14" s="371" t="s">
        <v>96</v>
      </c>
      <c r="B14" s="371" t="s">
        <v>96</v>
      </c>
      <c r="C14" s="371" t="s">
        <v>103</v>
      </c>
      <c r="D14" s="372" t="s">
        <v>147</v>
      </c>
      <c r="E14" s="373">
        <v>0</v>
      </c>
      <c r="F14" s="373">
        <v>1766</v>
      </c>
    </row>
    <row r="15" spans="1:10" s="370" customFormat="1" ht="15.95" customHeight="1">
      <c r="A15" s="371" t="s">
        <v>96</v>
      </c>
      <c r="B15" s="371" t="s">
        <v>96</v>
      </c>
      <c r="C15" s="371" t="s">
        <v>104</v>
      </c>
      <c r="D15" s="372" t="s">
        <v>18</v>
      </c>
      <c r="E15" s="373">
        <v>0</v>
      </c>
      <c r="F15" s="373">
        <v>2000</v>
      </c>
    </row>
    <row r="16" spans="1:10" s="370" customFormat="1" ht="15.95" customHeight="1">
      <c r="A16" s="371" t="s">
        <v>96</v>
      </c>
      <c r="B16" s="371" t="s">
        <v>96</v>
      </c>
      <c r="C16" s="371" t="s">
        <v>98</v>
      </c>
      <c r="D16" s="372" t="s">
        <v>13</v>
      </c>
      <c r="E16" s="373">
        <v>0</v>
      </c>
      <c r="F16" s="373">
        <v>435</v>
      </c>
    </row>
    <row r="17" spans="1:6" s="370" customFormat="1" ht="15.95" customHeight="1">
      <c r="A17" s="371" t="s">
        <v>96</v>
      </c>
      <c r="B17" s="371" t="s">
        <v>96</v>
      </c>
      <c r="C17" s="371" t="s">
        <v>105</v>
      </c>
      <c r="D17" s="372" t="s">
        <v>19</v>
      </c>
      <c r="E17" s="373">
        <v>0</v>
      </c>
      <c r="F17" s="373">
        <v>13289</v>
      </c>
    </row>
    <row r="18" spans="1:6" s="370" customFormat="1" ht="15.95" customHeight="1">
      <c r="A18" s="371" t="s">
        <v>96</v>
      </c>
      <c r="B18" s="371" t="s">
        <v>96</v>
      </c>
      <c r="C18" s="371" t="s">
        <v>106</v>
      </c>
      <c r="D18" s="372" t="s">
        <v>20</v>
      </c>
      <c r="E18" s="373">
        <v>0</v>
      </c>
      <c r="F18" s="373">
        <v>26000</v>
      </c>
    </row>
    <row r="19" spans="1:6" s="370" customFormat="1" ht="15.95" customHeight="1">
      <c r="A19" s="371" t="s">
        <v>96</v>
      </c>
      <c r="B19" s="371" t="s">
        <v>96</v>
      </c>
      <c r="C19" s="371" t="s">
        <v>97</v>
      </c>
      <c r="D19" s="372" t="s">
        <v>12</v>
      </c>
      <c r="E19" s="373">
        <v>0</v>
      </c>
      <c r="F19" s="373">
        <v>63000</v>
      </c>
    </row>
    <row r="20" spans="1:6" s="370" customFormat="1" ht="15.95" customHeight="1">
      <c r="A20" s="371" t="s">
        <v>96</v>
      </c>
      <c r="B20" s="371" t="s">
        <v>96</v>
      </c>
      <c r="C20" s="371" t="s">
        <v>116</v>
      </c>
      <c r="D20" s="372" t="s">
        <v>28</v>
      </c>
      <c r="E20" s="373">
        <v>0</v>
      </c>
      <c r="F20" s="373">
        <v>40000</v>
      </c>
    </row>
    <row r="21" spans="1:6" s="370" customFormat="1" ht="15.95" customHeight="1">
      <c r="A21" s="371" t="s">
        <v>96</v>
      </c>
      <c r="B21" s="371" t="s">
        <v>96</v>
      </c>
      <c r="C21" s="371" t="s">
        <v>110</v>
      </c>
      <c r="D21" s="372" t="s">
        <v>22</v>
      </c>
      <c r="E21" s="373">
        <v>0</v>
      </c>
      <c r="F21" s="373">
        <v>4100</v>
      </c>
    </row>
    <row r="22" spans="1:6" s="370" customFormat="1" ht="15.95" customHeight="1">
      <c r="A22" s="371" t="s">
        <v>96</v>
      </c>
      <c r="B22" s="371" t="s">
        <v>96</v>
      </c>
      <c r="C22" s="371" t="s">
        <v>112</v>
      </c>
      <c r="D22" s="372" t="s">
        <v>24</v>
      </c>
      <c r="E22" s="373">
        <v>0</v>
      </c>
      <c r="F22" s="373">
        <v>55000</v>
      </c>
    </row>
    <row r="23" spans="1:6" s="370" customFormat="1" ht="15.95" customHeight="1">
      <c r="A23" s="371" t="s">
        <v>96</v>
      </c>
      <c r="B23" s="371" t="s">
        <v>96</v>
      </c>
      <c r="C23" s="371" t="s">
        <v>113</v>
      </c>
      <c r="D23" s="372" t="s">
        <v>25</v>
      </c>
      <c r="E23" s="373">
        <v>0</v>
      </c>
      <c r="F23" s="373">
        <v>10000</v>
      </c>
    </row>
    <row r="24" spans="1:6" s="370" customFormat="1" ht="15.95" customHeight="1">
      <c r="A24" s="371" t="s">
        <v>96</v>
      </c>
      <c r="B24" s="371" t="s">
        <v>96</v>
      </c>
      <c r="C24" s="371" t="s">
        <v>117</v>
      </c>
      <c r="D24" s="372" t="s">
        <v>29</v>
      </c>
      <c r="E24" s="373">
        <v>0</v>
      </c>
      <c r="F24" s="373">
        <v>3955</v>
      </c>
    </row>
    <row r="25" spans="1:6" s="370" customFormat="1" ht="15.95" customHeight="1">
      <c r="A25" s="371" t="s">
        <v>96</v>
      </c>
      <c r="B25" s="371" t="s">
        <v>96</v>
      </c>
      <c r="C25" s="371" t="s">
        <v>118</v>
      </c>
      <c r="D25" s="372" t="s">
        <v>30</v>
      </c>
      <c r="E25" s="373">
        <v>0</v>
      </c>
      <c r="F25" s="373">
        <v>0</v>
      </c>
    </row>
    <row r="26" spans="1:6" s="370" customFormat="1" ht="15.95" customHeight="1">
      <c r="A26" s="371" t="s">
        <v>96</v>
      </c>
      <c r="B26" s="371" t="s">
        <v>96</v>
      </c>
      <c r="C26" s="371" t="s">
        <v>119</v>
      </c>
      <c r="D26" s="372" t="s">
        <v>31</v>
      </c>
      <c r="E26" s="373">
        <v>0</v>
      </c>
      <c r="F26" s="373">
        <v>17000</v>
      </c>
    </row>
    <row r="27" spans="1:6" s="370" customFormat="1" ht="15.95" customHeight="1">
      <c r="A27" s="367" t="s">
        <v>120</v>
      </c>
      <c r="B27" s="367" t="s">
        <v>96</v>
      </c>
      <c r="C27" s="367" t="s">
        <v>96</v>
      </c>
      <c r="D27" s="368" t="s">
        <v>32</v>
      </c>
      <c r="E27" s="369">
        <v>1950842.39</v>
      </c>
      <c r="F27" s="369">
        <v>1950842.39</v>
      </c>
    </row>
    <row r="28" spans="1:6" s="370" customFormat="1" ht="15.95" customHeight="1">
      <c r="A28" s="374" t="s">
        <v>96</v>
      </c>
      <c r="B28" s="374" t="s">
        <v>74</v>
      </c>
      <c r="C28" s="374" t="s">
        <v>96</v>
      </c>
      <c r="D28" s="375" t="s">
        <v>73</v>
      </c>
      <c r="E28" s="376">
        <v>411652.39</v>
      </c>
      <c r="F28" s="376">
        <v>411652.39</v>
      </c>
    </row>
    <row r="29" spans="1:6" s="370" customFormat="1" ht="45" customHeight="1">
      <c r="A29" s="371" t="s">
        <v>96</v>
      </c>
      <c r="B29" s="371" t="s">
        <v>96</v>
      </c>
      <c r="C29" s="371" t="s">
        <v>90</v>
      </c>
      <c r="D29" s="372" t="s">
        <v>166</v>
      </c>
      <c r="E29" s="373">
        <v>411652.39</v>
      </c>
      <c r="F29" s="373">
        <v>0</v>
      </c>
    </row>
    <row r="30" spans="1:6" s="370" customFormat="1" ht="15.95" customHeight="1">
      <c r="A30" s="371" t="s">
        <v>96</v>
      </c>
      <c r="B30" s="371" t="s">
        <v>96</v>
      </c>
      <c r="C30" s="371" t="s">
        <v>100</v>
      </c>
      <c r="D30" s="372" t="s">
        <v>15</v>
      </c>
      <c r="E30" s="373">
        <v>0</v>
      </c>
      <c r="F30" s="373">
        <v>235415.4</v>
      </c>
    </row>
    <row r="31" spans="1:6" s="370" customFormat="1" ht="15.95" customHeight="1">
      <c r="A31" s="371" t="s">
        <v>96</v>
      </c>
      <c r="B31" s="371" t="s">
        <v>96</v>
      </c>
      <c r="C31" s="371" t="s">
        <v>102</v>
      </c>
      <c r="D31" s="372" t="s">
        <v>17</v>
      </c>
      <c r="E31" s="373">
        <v>0</v>
      </c>
      <c r="F31" s="373">
        <v>40468.879999999997</v>
      </c>
    </row>
    <row r="32" spans="1:6" s="370" customFormat="1" ht="15.95" customHeight="1">
      <c r="A32" s="371" t="s">
        <v>96</v>
      </c>
      <c r="B32" s="371" t="s">
        <v>96</v>
      </c>
      <c r="C32" s="371" t="s">
        <v>103</v>
      </c>
      <c r="D32" s="372" t="s">
        <v>147</v>
      </c>
      <c r="E32" s="373">
        <v>0</v>
      </c>
      <c r="F32" s="373">
        <v>5768.11</v>
      </c>
    </row>
    <row r="33" spans="1:6" s="370" customFormat="1" ht="15.95" customHeight="1">
      <c r="A33" s="371" t="s">
        <v>96</v>
      </c>
      <c r="B33" s="371" t="s">
        <v>96</v>
      </c>
      <c r="C33" s="371" t="s">
        <v>97</v>
      </c>
      <c r="D33" s="372" t="s">
        <v>12</v>
      </c>
      <c r="E33" s="373">
        <v>0</v>
      </c>
      <c r="F33" s="373">
        <v>130000</v>
      </c>
    </row>
    <row r="34" spans="1:6" s="370" customFormat="1" ht="15.95" customHeight="1">
      <c r="A34" s="374" t="s">
        <v>96</v>
      </c>
      <c r="B34" s="374" t="s">
        <v>121</v>
      </c>
      <c r="C34" s="374" t="s">
        <v>96</v>
      </c>
      <c r="D34" s="375" t="s">
        <v>34</v>
      </c>
      <c r="E34" s="376">
        <v>1539190</v>
      </c>
      <c r="F34" s="376">
        <v>1539190</v>
      </c>
    </row>
    <row r="35" spans="1:6" s="370" customFormat="1" ht="45" customHeight="1">
      <c r="A35" s="371" t="s">
        <v>96</v>
      </c>
      <c r="B35" s="371" t="s">
        <v>96</v>
      </c>
      <c r="C35" s="371" t="s">
        <v>90</v>
      </c>
      <c r="D35" s="372" t="s">
        <v>166</v>
      </c>
      <c r="E35" s="373">
        <v>1539190</v>
      </c>
      <c r="F35" s="373">
        <v>0</v>
      </c>
    </row>
    <row r="36" spans="1:6" s="370" customFormat="1" ht="15.95" customHeight="1">
      <c r="A36" s="371" t="s">
        <v>96</v>
      </c>
      <c r="B36" s="371" t="s">
        <v>96</v>
      </c>
      <c r="C36" s="371" t="s">
        <v>99</v>
      </c>
      <c r="D36" s="372" t="s">
        <v>14</v>
      </c>
      <c r="E36" s="373">
        <v>0</v>
      </c>
      <c r="F36" s="373">
        <v>231</v>
      </c>
    </row>
    <row r="37" spans="1:6" s="370" customFormat="1" ht="15.95" customHeight="1">
      <c r="A37" s="371" t="s">
        <v>96</v>
      </c>
      <c r="B37" s="371" t="s">
        <v>96</v>
      </c>
      <c r="C37" s="371" t="s">
        <v>100</v>
      </c>
      <c r="D37" s="372" t="s">
        <v>15</v>
      </c>
      <c r="E37" s="373">
        <v>0</v>
      </c>
      <c r="F37" s="373">
        <v>282296</v>
      </c>
    </row>
    <row r="38" spans="1:6" s="370" customFormat="1" ht="15.95" customHeight="1">
      <c r="A38" s="371" t="s">
        <v>96</v>
      </c>
      <c r="B38" s="371" t="s">
        <v>96</v>
      </c>
      <c r="C38" s="371" t="s">
        <v>122</v>
      </c>
      <c r="D38" s="372" t="s">
        <v>35</v>
      </c>
      <c r="E38" s="373">
        <v>0</v>
      </c>
      <c r="F38" s="373">
        <v>718240</v>
      </c>
    </row>
    <row r="39" spans="1:6" s="370" customFormat="1" ht="15.95" customHeight="1">
      <c r="A39" s="371" t="s">
        <v>96</v>
      </c>
      <c r="B39" s="371" t="s">
        <v>96</v>
      </c>
      <c r="C39" s="371" t="s">
        <v>101</v>
      </c>
      <c r="D39" s="372" t="s">
        <v>16</v>
      </c>
      <c r="E39" s="373">
        <v>0</v>
      </c>
      <c r="F39" s="373">
        <v>60068</v>
      </c>
    </row>
    <row r="40" spans="1:6" s="370" customFormat="1" ht="15.95" customHeight="1">
      <c r="A40" s="371" t="s">
        <v>96</v>
      </c>
      <c r="B40" s="371" t="s">
        <v>96</v>
      </c>
      <c r="C40" s="371" t="s">
        <v>102</v>
      </c>
      <c r="D40" s="372" t="s">
        <v>17</v>
      </c>
      <c r="E40" s="373">
        <v>0</v>
      </c>
      <c r="F40" s="373">
        <v>175181</v>
      </c>
    </row>
    <row r="41" spans="1:6" s="370" customFormat="1" ht="15.95" customHeight="1">
      <c r="A41" s="371" t="s">
        <v>96</v>
      </c>
      <c r="B41" s="371" t="s">
        <v>96</v>
      </c>
      <c r="C41" s="371" t="s">
        <v>103</v>
      </c>
      <c r="D41" s="372" t="s">
        <v>147</v>
      </c>
      <c r="E41" s="373">
        <v>0</v>
      </c>
      <c r="F41" s="373">
        <v>30328</v>
      </c>
    </row>
    <row r="42" spans="1:6" s="370" customFormat="1" ht="15.95" customHeight="1">
      <c r="A42" s="371" t="s">
        <v>96</v>
      </c>
      <c r="B42" s="371" t="s">
        <v>96</v>
      </c>
      <c r="C42" s="371" t="s">
        <v>104</v>
      </c>
      <c r="D42" s="372" t="s">
        <v>18</v>
      </c>
      <c r="E42" s="373">
        <v>0</v>
      </c>
      <c r="F42" s="373">
        <v>1287</v>
      </c>
    </row>
    <row r="43" spans="1:6" s="370" customFormat="1" ht="15.95" customHeight="1">
      <c r="A43" s="371" t="s">
        <v>96</v>
      </c>
      <c r="B43" s="371" t="s">
        <v>96</v>
      </c>
      <c r="C43" s="371" t="s">
        <v>98</v>
      </c>
      <c r="D43" s="372" t="s">
        <v>13</v>
      </c>
      <c r="E43" s="373">
        <v>0</v>
      </c>
      <c r="F43" s="373">
        <v>66318</v>
      </c>
    </row>
    <row r="44" spans="1:6" s="370" customFormat="1" ht="15.95" customHeight="1">
      <c r="A44" s="371" t="s">
        <v>96</v>
      </c>
      <c r="B44" s="371" t="s">
        <v>96</v>
      </c>
      <c r="C44" s="371" t="s">
        <v>105</v>
      </c>
      <c r="D44" s="372" t="s">
        <v>19</v>
      </c>
      <c r="E44" s="373">
        <v>0</v>
      </c>
      <c r="F44" s="373">
        <v>36232</v>
      </c>
    </row>
    <row r="45" spans="1:6" s="370" customFormat="1" ht="15.95" customHeight="1">
      <c r="A45" s="371" t="s">
        <v>96</v>
      </c>
      <c r="B45" s="371" t="s">
        <v>96</v>
      </c>
      <c r="C45" s="371" t="s">
        <v>106</v>
      </c>
      <c r="D45" s="372" t="s">
        <v>20</v>
      </c>
      <c r="E45" s="373">
        <v>0</v>
      </c>
      <c r="F45" s="373">
        <v>8453</v>
      </c>
    </row>
    <row r="46" spans="1:6" s="370" customFormat="1" ht="15.95" customHeight="1">
      <c r="A46" s="371" t="s">
        <v>96</v>
      </c>
      <c r="B46" s="371" t="s">
        <v>96</v>
      </c>
      <c r="C46" s="371" t="s">
        <v>107</v>
      </c>
      <c r="D46" s="372" t="s">
        <v>33</v>
      </c>
      <c r="E46" s="373">
        <v>0</v>
      </c>
      <c r="F46" s="373">
        <v>2062</v>
      </c>
    </row>
    <row r="47" spans="1:6" s="370" customFormat="1" ht="15.95" customHeight="1">
      <c r="A47" s="371" t="s">
        <v>96</v>
      </c>
      <c r="B47" s="371" t="s">
        <v>96</v>
      </c>
      <c r="C47" s="371" t="s">
        <v>97</v>
      </c>
      <c r="D47" s="372" t="s">
        <v>12</v>
      </c>
      <c r="E47" s="373">
        <v>0</v>
      </c>
      <c r="F47" s="373">
        <v>112139</v>
      </c>
    </row>
    <row r="48" spans="1:6" s="370" customFormat="1" ht="15.95" customHeight="1">
      <c r="A48" s="371" t="s">
        <v>96</v>
      </c>
      <c r="B48" s="371" t="s">
        <v>96</v>
      </c>
      <c r="C48" s="371" t="s">
        <v>108</v>
      </c>
      <c r="D48" s="372" t="s">
        <v>92</v>
      </c>
      <c r="E48" s="373">
        <v>0</v>
      </c>
      <c r="F48" s="373">
        <v>4464</v>
      </c>
    </row>
    <row r="49" spans="1:6" s="370" customFormat="1" ht="15.95" customHeight="1">
      <c r="A49" s="371" t="s">
        <v>96</v>
      </c>
      <c r="B49" s="371" t="s">
        <v>96</v>
      </c>
      <c r="C49" s="371" t="s">
        <v>109</v>
      </c>
      <c r="D49" s="372" t="s">
        <v>21</v>
      </c>
      <c r="E49" s="373">
        <v>0</v>
      </c>
      <c r="F49" s="373">
        <v>538</v>
      </c>
    </row>
    <row r="50" spans="1:6" s="370" customFormat="1" ht="15.95" customHeight="1">
      <c r="A50" s="371" t="s">
        <v>96</v>
      </c>
      <c r="B50" s="371" t="s">
        <v>96</v>
      </c>
      <c r="C50" s="371" t="s">
        <v>110</v>
      </c>
      <c r="D50" s="372" t="s">
        <v>22</v>
      </c>
      <c r="E50" s="373">
        <v>0</v>
      </c>
      <c r="F50" s="373">
        <v>5036</v>
      </c>
    </row>
    <row r="51" spans="1:6" s="370" customFormat="1" ht="15.95" customHeight="1">
      <c r="A51" s="371" t="s">
        <v>96</v>
      </c>
      <c r="B51" s="371" t="s">
        <v>96</v>
      </c>
      <c r="C51" s="371" t="s">
        <v>111</v>
      </c>
      <c r="D51" s="372" t="s">
        <v>23</v>
      </c>
      <c r="E51" s="373">
        <v>0</v>
      </c>
      <c r="F51" s="373">
        <v>21537</v>
      </c>
    </row>
    <row r="52" spans="1:6" s="370" customFormat="1" ht="15.95" customHeight="1">
      <c r="A52" s="371" t="s">
        <v>96</v>
      </c>
      <c r="B52" s="371" t="s">
        <v>96</v>
      </c>
      <c r="C52" s="371" t="s">
        <v>112</v>
      </c>
      <c r="D52" s="372" t="s">
        <v>24</v>
      </c>
      <c r="E52" s="373">
        <v>0</v>
      </c>
      <c r="F52" s="373">
        <v>1365</v>
      </c>
    </row>
    <row r="53" spans="1:6" s="370" customFormat="1" ht="15.95" customHeight="1">
      <c r="A53" s="371" t="s">
        <v>96</v>
      </c>
      <c r="B53" s="371" t="s">
        <v>96</v>
      </c>
      <c r="C53" s="371" t="s">
        <v>123</v>
      </c>
      <c r="D53" s="372" t="s">
        <v>36</v>
      </c>
      <c r="E53" s="373">
        <v>0</v>
      </c>
      <c r="F53" s="373">
        <v>1230</v>
      </c>
    </row>
    <row r="54" spans="1:6" s="370" customFormat="1" ht="15.95" customHeight="1">
      <c r="A54" s="371" t="s">
        <v>96</v>
      </c>
      <c r="B54" s="371" t="s">
        <v>96</v>
      </c>
      <c r="C54" s="371" t="s">
        <v>119</v>
      </c>
      <c r="D54" s="372" t="s">
        <v>31</v>
      </c>
      <c r="E54" s="373">
        <v>0</v>
      </c>
      <c r="F54" s="373">
        <v>1139</v>
      </c>
    </row>
    <row r="55" spans="1:6" s="370" customFormat="1" ht="30" customHeight="1">
      <c r="A55" s="371" t="s">
        <v>96</v>
      </c>
      <c r="B55" s="371" t="s">
        <v>96</v>
      </c>
      <c r="C55" s="371" t="s">
        <v>114</v>
      </c>
      <c r="D55" s="372" t="s">
        <v>71</v>
      </c>
      <c r="E55" s="373">
        <v>0</v>
      </c>
      <c r="F55" s="373">
        <v>1230</v>
      </c>
    </row>
    <row r="56" spans="1:6" s="370" customFormat="1" ht="15.95" customHeight="1">
      <c r="A56" s="371" t="s">
        <v>96</v>
      </c>
      <c r="B56" s="371" t="s">
        <v>96</v>
      </c>
      <c r="C56" s="371" t="s">
        <v>148</v>
      </c>
      <c r="D56" s="372" t="s">
        <v>146</v>
      </c>
      <c r="E56" s="373">
        <v>0</v>
      </c>
      <c r="F56" s="373">
        <v>9816</v>
      </c>
    </row>
    <row r="57" spans="1:6" s="370" customFormat="1" ht="15.95" customHeight="1">
      <c r="A57" s="367" t="s">
        <v>95</v>
      </c>
      <c r="B57" s="367" t="s">
        <v>96</v>
      </c>
      <c r="C57" s="367" t="s">
        <v>96</v>
      </c>
      <c r="D57" s="368" t="s">
        <v>37</v>
      </c>
      <c r="E57" s="369">
        <v>46009</v>
      </c>
      <c r="F57" s="369">
        <v>46009</v>
      </c>
    </row>
    <row r="58" spans="1:6" s="370" customFormat="1" ht="15.95" customHeight="1">
      <c r="A58" s="374" t="s">
        <v>96</v>
      </c>
      <c r="B58" s="374" t="s">
        <v>124</v>
      </c>
      <c r="C58" s="374" t="s">
        <v>96</v>
      </c>
      <c r="D58" s="375" t="s">
        <v>38</v>
      </c>
      <c r="E58" s="376">
        <v>46009</v>
      </c>
      <c r="F58" s="376">
        <v>46009</v>
      </c>
    </row>
    <row r="59" spans="1:6" s="370" customFormat="1" ht="45" customHeight="1">
      <c r="A59" s="371" t="s">
        <v>96</v>
      </c>
      <c r="B59" s="371" t="s">
        <v>96</v>
      </c>
      <c r="C59" s="371" t="s">
        <v>90</v>
      </c>
      <c r="D59" s="372" t="s">
        <v>166</v>
      </c>
      <c r="E59" s="373">
        <v>46009</v>
      </c>
      <c r="F59" s="373">
        <v>0</v>
      </c>
    </row>
    <row r="60" spans="1:6" s="370" customFormat="1" ht="15.95" customHeight="1">
      <c r="A60" s="371" t="s">
        <v>96</v>
      </c>
      <c r="B60" s="371" t="s">
        <v>96</v>
      </c>
      <c r="C60" s="371" t="s">
        <v>100</v>
      </c>
      <c r="D60" s="372" t="s">
        <v>15</v>
      </c>
      <c r="E60" s="373">
        <v>0</v>
      </c>
      <c r="F60" s="373">
        <v>38455</v>
      </c>
    </row>
    <row r="61" spans="1:6" s="370" customFormat="1" ht="15.95" customHeight="1">
      <c r="A61" s="371" t="s">
        <v>96</v>
      </c>
      <c r="B61" s="371" t="s">
        <v>96</v>
      </c>
      <c r="C61" s="371" t="s">
        <v>102</v>
      </c>
      <c r="D61" s="372" t="s">
        <v>17</v>
      </c>
      <c r="E61" s="373">
        <v>0</v>
      </c>
      <c r="F61" s="373">
        <v>6611</v>
      </c>
    </row>
    <row r="62" spans="1:6" s="370" customFormat="1" ht="15.95" customHeight="1">
      <c r="A62" s="371" t="s">
        <v>96</v>
      </c>
      <c r="B62" s="371" t="s">
        <v>96</v>
      </c>
      <c r="C62" s="371" t="s">
        <v>103</v>
      </c>
      <c r="D62" s="372" t="s">
        <v>147</v>
      </c>
      <c r="E62" s="373">
        <v>0</v>
      </c>
      <c r="F62" s="373">
        <v>943</v>
      </c>
    </row>
    <row r="63" spans="1:6" s="370" customFormat="1" ht="34.5" customHeight="1">
      <c r="A63" s="431" t="s">
        <v>351</v>
      </c>
      <c r="B63" s="431" t="s">
        <v>96</v>
      </c>
      <c r="C63" s="431" t="s">
        <v>96</v>
      </c>
      <c r="D63" s="432" t="s">
        <v>352</v>
      </c>
      <c r="E63" s="433">
        <v>158168</v>
      </c>
      <c r="F63" s="434">
        <v>158168</v>
      </c>
    </row>
    <row r="64" spans="1:6" s="370" customFormat="1" ht="42.75" customHeight="1">
      <c r="A64" s="435" t="s">
        <v>96</v>
      </c>
      <c r="B64" s="435" t="s">
        <v>353</v>
      </c>
      <c r="C64" s="435" t="s">
        <v>96</v>
      </c>
      <c r="D64" s="430" t="s">
        <v>354</v>
      </c>
      <c r="E64" s="436">
        <v>158168</v>
      </c>
      <c r="F64" s="445">
        <v>158168</v>
      </c>
    </row>
    <row r="65" spans="1:12" s="443" customFormat="1" ht="42.75" customHeight="1">
      <c r="A65" s="440"/>
      <c r="B65" s="440"/>
      <c r="C65" s="440">
        <v>3030</v>
      </c>
      <c r="D65" s="441" t="s">
        <v>374</v>
      </c>
      <c r="E65" s="442"/>
      <c r="F65" s="442">
        <v>18500</v>
      </c>
    </row>
    <row r="66" spans="1:12" s="370" customFormat="1" ht="45" customHeight="1">
      <c r="A66" s="437" t="s">
        <v>96</v>
      </c>
      <c r="B66" s="437" t="s">
        <v>96</v>
      </c>
      <c r="C66" s="437" t="s">
        <v>90</v>
      </c>
      <c r="D66" s="438" t="s">
        <v>166</v>
      </c>
      <c r="E66" s="429">
        <v>158168</v>
      </c>
      <c r="F66" s="429">
        <v>0</v>
      </c>
      <c r="L66" s="444"/>
    </row>
    <row r="67" spans="1:12" s="370" customFormat="1" ht="15.95" customHeight="1">
      <c r="A67" s="437" t="s">
        <v>96</v>
      </c>
      <c r="B67" s="437" t="s">
        <v>96</v>
      </c>
      <c r="C67" s="437" t="s">
        <v>102</v>
      </c>
      <c r="D67" s="438" t="s">
        <v>17</v>
      </c>
      <c r="E67" s="429">
        <v>0</v>
      </c>
      <c r="F67" s="429">
        <v>10800</v>
      </c>
    </row>
    <row r="68" spans="1:12" s="370" customFormat="1" ht="15.95" customHeight="1">
      <c r="A68" s="437" t="s">
        <v>96</v>
      </c>
      <c r="B68" s="437" t="s">
        <v>96</v>
      </c>
      <c r="C68" s="437" t="s">
        <v>103</v>
      </c>
      <c r="D68" s="438" t="s">
        <v>147</v>
      </c>
      <c r="E68" s="429">
        <v>0</v>
      </c>
      <c r="F68" s="429">
        <v>1700</v>
      </c>
    </row>
    <row r="69" spans="1:12" s="370" customFormat="1" ht="15.95" customHeight="1">
      <c r="A69" s="437" t="s">
        <v>96</v>
      </c>
      <c r="B69" s="437" t="s">
        <v>96</v>
      </c>
      <c r="C69" s="437" t="s">
        <v>104</v>
      </c>
      <c r="D69" s="438" t="s">
        <v>18</v>
      </c>
      <c r="E69" s="429">
        <v>0</v>
      </c>
      <c r="F69" s="429">
        <v>60000</v>
      </c>
    </row>
    <row r="70" spans="1:12" s="370" customFormat="1" ht="15.95" customHeight="1">
      <c r="A70" s="437" t="s">
        <v>96</v>
      </c>
      <c r="B70" s="437" t="s">
        <v>96</v>
      </c>
      <c r="C70" s="437" t="s">
        <v>98</v>
      </c>
      <c r="D70" s="438" t="s">
        <v>13</v>
      </c>
      <c r="E70" s="429">
        <v>0</v>
      </c>
      <c r="F70" s="429">
        <v>16768</v>
      </c>
    </row>
    <row r="71" spans="1:12" s="370" customFormat="1" ht="15.95" customHeight="1">
      <c r="A71" s="437" t="s">
        <v>96</v>
      </c>
      <c r="B71" s="437" t="s">
        <v>96</v>
      </c>
      <c r="C71" s="437" t="s">
        <v>125</v>
      </c>
      <c r="D71" s="438" t="s">
        <v>42</v>
      </c>
      <c r="E71" s="429">
        <v>0</v>
      </c>
      <c r="F71" s="429">
        <v>5000</v>
      </c>
    </row>
    <row r="72" spans="1:12" s="370" customFormat="1" ht="15.95" customHeight="1">
      <c r="A72" s="437" t="s">
        <v>96</v>
      </c>
      <c r="B72" s="437" t="s">
        <v>96</v>
      </c>
      <c r="C72" s="437" t="s">
        <v>97</v>
      </c>
      <c r="D72" s="438" t="s">
        <v>12</v>
      </c>
      <c r="E72" s="429">
        <v>0</v>
      </c>
      <c r="F72" s="429">
        <v>45000</v>
      </c>
    </row>
    <row r="73" spans="1:12" s="370" customFormat="1" ht="15.95" customHeight="1">
      <c r="A73" s="437" t="s">
        <v>96</v>
      </c>
      <c r="B73" s="437" t="s">
        <v>96</v>
      </c>
      <c r="C73" s="437" t="s">
        <v>148</v>
      </c>
      <c r="D73" s="438" t="s">
        <v>146</v>
      </c>
      <c r="E73" s="429">
        <v>0</v>
      </c>
      <c r="F73" s="429">
        <v>400</v>
      </c>
    </row>
    <row r="74" spans="1:12" s="370" customFormat="1" ht="15.95" customHeight="1">
      <c r="A74" s="431" t="s">
        <v>157</v>
      </c>
      <c r="B74" s="431" t="s">
        <v>96</v>
      </c>
      <c r="C74" s="431" t="s">
        <v>96</v>
      </c>
      <c r="D74" s="432" t="s">
        <v>155</v>
      </c>
      <c r="E74" s="434">
        <v>31230</v>
      </c>
      <c r="F74" s="434">
        <v>31230</v>
      </c>
    </row>
    <row r="75" spans="1:12" s="370" customFormat="1" ht="15.95" customHeight="1">
      <c r="A75" s="435" t="s">
        <v>96</v>
      </c>
      <c r="B75" s="435" t="s">
        <v>156</v>
      </c>
      <c r="C75" s="435" t="s">
        <v>96</v>
      </c>
      <c r="D75" s="430" t="s">
        <v>162</v>
      </c>
      <c r="E75" s="436">
        <v>31230</v>
      </c>
      <c r="F75" s="436">
        <v>31230</v>
      </c>
    </row>
    <row r="76" spans="1:12" s="370" customFormat="1" ht="45" customHeight="1">
      <c r="A76" s="437" t="s">
        <v>96</v>
      </c>
      <c r="B76" s="437" t="s">
        <v>96</v>
      </c>
      <c r="C76" s="437" t="s">
        <v>90</v>
      </c>
      <c r="D76" s="438" t="s">
        <v>166</v>
      </c>
      <c r="E76" s="429">
        <v>31230</v>
      </c>
      <c r="F76" s="429">
        <v>0</v>
      </c>
    </row>
    <row r="77" spans="1:12" s="370" customFormat="1" ht="15.95" customHeight="1">
      <c r="A77" s="437" t="s">
        <v>96</v>
      </c>
      <c r="B77" s="437" t="s">
        <v>96</v>
      </c>
      <c r="C77" s="437" t="s">
        <v>102</v>
      </c>
      <c r="D77" s="438" t="s">
        <v>17</v>
      </c>
      <c r="E77" s="429">
        <v>0</v>
      </c>
      <c r="F77" s="429">
        <v>2568</v>
      </c>
    </row>
    <row r="78" spans="1:12" s="370" customFormat="1" ht="15.95" customHeight="1">
      <c r="A78" s="437" t="s">
        <v>96</v>
      </c>
      <c r="B78" s="437" t="s">
        <v>96</v>
      </c>
      <c r="C78" s="437" t="s">
        <v>103</v>
      </c>
      <c r="D78" s="438" t="s">
        <v>147</v>
      </c>
      <c r="E78" s="429">
        <v>0</v>
      </c>
      <c r="F78" s="429">
        <v>537</v>
      </c>
    </row>
    <row r="79" spans="1:12" s="370" customFormat="1" ht="15.95" customHeight="1">
      <c r="A79" s="437" t="s">
        <v>96</v>
      </c>
      <c r="B79" s="437" t="s">
        <v>96</v>
      </c>
      <c r="C79" s="437" t="s">
        <v>104</v>
      </c>
      <c r="D79" s="438" t="s">
        <v>18</v>
      </c>
      <c r="E79" s="429">
        <v>0</v>
      </c>
      <c r="F79" s="429">
        <v>25925</v>
      </c>
    </row>
    <row r="80" spans="1:12" s="370" customFormat="1" ht="15.95" customHeight="1">
      <c r="A80" s="437" t="s">
        <v>96</v>
      </c>
      <c r="B80" s="437" t="s">
        <v>96</v>
      </c>
      <c r="C80" s="437" t="s">
        <v>98</v>
      </c>
      <c r="D80" s="438" t="s">
        <v>13</v>
      </c>
      <c r="E80" s="429">
        <v>0</v>
      </c>
      <c r="F80" s="429">
        <v>2200</v>
      </c>
    </row>
    <row r="81" spans="1:6" s="370" customFormat="1" ht="15.95" customHeight="1">
      <c r="A81" s="431" t="s">
        <v>126</v>
      </c>
      <c r="B81" s="431" t="s">
        <v>96</v>
      </c>
      <c r="C81" s="431" t="s">
        <v>96</v>
      </c>
      <c r="D81" s="432" t="s">
        <v>6</v>
      </c>
      <c r="E81" s="434">
        <v>11279913</v>
      </c>
      <c r="F81" s="434">
        <v>11279913</v>
      </c>
    </row>
    <row r="82" spans="1:6" s="370" customFormat="1" ht="15.95" customHeight="1">
      <c r="A82" s="435" t="s">
        <v>96</v>
      </c>
      <c r="B82" s="435" t="s">
        <v>127</v>
      </c>
      <c r="C82" s="435" t="s">
        <v>96</v>
      </c>
      <c r="D82" s="430" t="s">
        <v>7</v>
      </c>
      <c r="E82" s="436">
        <v>11279913</v>
      </c>
      <c r="F82" s="436">
        <v>11279913</v>
      </c>
    </row>
    <row r="83" spans="1:6" s="370" customFormat="1" ht="45" customHeight="1">
      <c r="A83" s="437" t="s">
        <v>96</v>
      </c>
      <c r="B83" s="437" t="s">
        <v>96</v>
      </c>
      <c r="C83" s="437" t="s">
        <v>90</v>
      </c>
      <c r="D83" s="438" t="s">
        <v>166</v>
      </c>
      <c r="E83" s="429">
        <v>11279913</v>
      </c>
      <c r="F83" s="429">
        <v>0</v>
      </c>
    </row>
    <row r="84" spans="1:6" s="370" customFormat="1" ht="32.25" customHeight="1">
      <c r="A84" s="437" t="s">
        <v>96</v>
      </c>
      <c r="B84" s="437" t="s">
        <v>96</v>
      </c>
      <c r="C84" s="437" t="s">
        <v>128</v>
      </c>
      <c r="D84" s="438" t="s">
        <v>39</v>
      </c>
      <c r="E84" s="429">
        <v>0</v>
      </c>
      <c r="F84" s="429">
        <v>364999</v>
      </c>
    </row>
    <row r="85" spans="1:6" s="370" customFormat="1" ht="15.95" customHeight="1">
      <c r="A85" s="437" t="s">
        <v>96</v>
      </c>
      <c r="B85" s="437" t="s">
        <v>96</v>
      </c>
      <c r="C85" s="437" t="s">
        <v>100</v>
      </c>
      <c r="D85" s="438" t="s">
        <v>15</v>
      </c>
      <c r="E85" s="429">
        <v>0</v>
      </c>
      <c r="F85" s="429">
        <v>91491</v>
      </c>
    </row>
    <row r="86" spans="1:6" s="370" customFormat="1" ht="15.95" customHeight="1">
      <c r="A86" s="437" t="s">
        <v>96</v>
      </c>
      <c r="B86" s="437" t="s">
        <v>96</v>
      </c>
      <c r="C86" s="437" t="s">
        <v>122</v>
      </c>
      <c r="D86" s="438" t="s">
        <v>35</v>
      </c>
      <c r="E86" s="429">
        <v>0</v>
      </c>
      <c r="F86" s="429">
        <v>195377</v>
      </c>
    </row>
    <row r="87" spans="1:6" s="370" customFormat="1" ht="15.95" customHeight="1">
      <c r="A87" s="437" t="s">
        <v>96</v>
      </c>
      <c r="B87" s="437" t="s">
        <v>96</v>
      </c>
      <c r="C87" s="437" t="s">
        <v>101</v>
      </c>
      <c r="D87" s="438" t="s">
        <v>16</v>
      </c>
      <c r="E87" s="429">
        <v>0</v>
      </c>
      <c r="F87" s="429">
        <v>20288</v>
      </c>
    </row>
    <row r="88" spans="1:6" s="370" customFormat="1" ht="15.95" customHeight="1">
      <c r="A88" s="437" t="s">
        <v>96</v>
      </c>
      <c r="B88" s="437" t="s">
        <v>96</v>
      </c>
      <c r="C88" s="437" t="s">
        <v>129</v>
      </c>
      <c r="D88" s="438" t="s">
        <v>40</v>
      </c>
      <c r="E88" s="429">
        <v>0</v>
      </c>
      <c r="F88" s="442">
        <v>8311952</v>
      </c>
    </row>
    <row r="89" spans="1:6" s="370" customFormat="1" ht="35.1" customHeight="1">
      <c r="A89" s="437" t="s">
        <v>96</v>
      </c>
      <c r="B89" s="437" t="s">
        <v>96</v>
      </c>
      <c r="C89" s="437" t="s">
        <v>130</v>
      </c>
      <c r="D89" s="438" t="s">
        <v>81</v>
      </c>
      <c r="E89" s="429">
        <v>0</v>
      </c>
      <c r="F89" s="442">
        <v>191477</v>
      </c>
    </row>
    <row r="90" spans="1:6" s="370" customFormat="1" ht="35.1" customHeight="1">
      <c r="A90" s="371" t="s">
        <v>96</v>
      </c>
      <c r="B90" s="371" t="s">
        <v>96</v>
      </c>
      <c r="C90" s="371" t="s">
        <v>131</v>
      </c>
      <c r="D90" s="372" t="s">
        <v>41</v>
      </c>
      <c r="E90" s="373">
        <v>0</v>
      </c>
      <c r="F90" s="373">
        <v>580529</v>
      </c>
    </row>
    <row r="91" spans="1:6" s="370" customFormat="1" ht="15.95" customHeight="1">
      <c r="A91" s="371" t="s">
        <v>96</v>
      </c>
      <c r="B91" s="371" t="s">
        <v>96</v>
      </c>
      <c r="C91" s="371" t="s">
        <v>102</v>
      </c>
      <c r="D91" s="372" t="s">
        <v>17</v>
      </c>
      <c r="E91" s="373">
        <v>0</v>
      </c>
      <c r="F91" s="373">
        <v>55472</v>
      </c>
    </row>
    <row r="92" spans="1:6" s="370" customFormat="1" ht="15.95" customHeight="1">
      <c r="A92" s="371" t="s">
        <v>96</v>
      </c>
      <c r="B92" s="371" t="s">
        <v>96</v>
      </c>
      <c r="C92" s="371" t="s">
        <v>103</v>
      </c>
      <c r="D92" s="372" t="s">
        <v>147</v>
      </c>
      <c r="E92" s="373">
        <v>0</v>
      </c>
      <c r="F92" s="373">
        <v>7403</v>
      </c>
    </row>
    <row r="93" spans="1:6" s="370" customFormat="1" ht="15.95" customHeight="1">
      <c r="A93" s="371" t="s">
        <v>96</v>
      </c>
      <c r="B93" s="371" t="s">
        <v>96</v>
      </c>
      <c r="C93" s="371" t="s">
        <v>104</v>
      </c>
      <c r="D93" s="372" t="s">
        <v>18</v>
      </c>
      <c r="E93" s="373">
        <v>0</v>
      </c>
      <c r="F93" s="373">
        <v>500</v>
      </c>
    </row>
    <row r="94" spans="1:6" s="370" customFormat="1" ht="35.1" customHeight="1">
      <c r="A94" s="371" t="s">
        <v>96</v>
      </c>
      <c r="B94" s="371" t="s">
        <v>96</v>
      </c>
      <c r="C94" s="371" t="s">
        <v>132</v>
      </c>
      <c r="D94" s="372" t="s">
        <v>151</v>
      </c>
      <c r="E94" s="373">
        <v>0</v>
      </c>
      <c r="F94" s="373">
        <v>1131939</v>
      </c>
    </row>
    <row r="95" spans="1:6" s="370" customFormat="1" ht="15.95" customHeight="1">
      <c r="A95" s="371" t="s">
        <v>96</v>
      </c>
      <c r="B95" s="371" t="s">
        <v>96</v>
      </c>
      <c r="C95" s="371" t="s">
        <v>98</v>
      </c>
      <c r="D95" s="372" t="s">
        <v>13</v>
      </c>
      <c r="E95" s="373">
        <v>0</v>
      </c>
      <c r="F95" s="373">
        <v>97629</v>
      </c>
    </row>
    <row r="96" spans="1:6" s="370" customFormat="1" ht="15.95" customHeight="1">
      <c r="A96" s="371" t="s">
        <v>96</v>
      </c>
      <c r="B96" s="371" t="s">
        <v>96</v>
      </c>
      <c r="C96" s="371" t="s">
        <v>125</v>
      </c>
      <c r="D96" s="372" t="s">
        <v>42</v>
      </c>
      <c r="E96" s="373">
        <v>0</v>
      </c>
      <c r="F96" s="373">
        <v>1540</v>
      </c>
    </row>
    <row r="97" spans="1:6" s="370" customFormat="1" ht="15.95" customHeight="1">
      <c r="A97" s="371" t="s">
        <v>96</v>
      </c>
      <c r="B97" s="371" t="s">
        <v>96</v>
      </c>
      <c r="C97" s="371" t="s">
        <v>133</v>
      </c>
      <c r="D97" s="372" t="s">
        <v>43</v>
      </c>
      <c r="E97" s="373">
        <v>0</v>
      </c>
      <c r="F97" s="373">
        <v>1000</v>
      </c>
    </row>
    <row r="98" spans="1:6" s="370" customFormat="1" ht="15.95" customHeight="1">
      <c r="A98" s="371" t="s">
        <v>96</v>
      </c>
      <c r="B98" s="371" t="s">
        <v>96</v>
      </c>
      <c r="C98" s="371" t="s">
        <v>134</v>
      </c>
      <c r="D98" s="372" t="s">
        <v>44</v>
      </c>
      <c r="E98" s="373">
        <v>0</v>
      </c>
      <c r="F98" s="373">
        <v>0</v>
      </c>
    </row>
    <row r="99" spans="1:6" s="370" customFormat="1" ht="15.95" customHeight="1">
      <c r="A99" s="371" t="s">
        <v>96</v>
      </c>
      <c r="B99" s="371" t="s">
        <v>96</v>
      </c>
      <c r="C99" s="371" t="s">
        <v>105</v>
      </c>
      <c r="D99" s="372" t="s">
        <v>19</v>
      </c>
      <c r="E99" s="373">
        <v>0</v>
      </c>
      <c r="F99" s="373">
        <v>134157</v>
      </c>
    </row>
    <row r="100" spans="1:6" s="370" customFormat="1" ht="15.95" customHeight="1">
      <c r="A100" s="371" t="s">
        <v>96</v>
      </c>
      <c r="B100" s="371" t="s">
        <v>96</v>
      </c>
      <c r="C100" s="371" t="s">
        <v>106</v>
      </c>
      <c r="D100" s="372" t="s">
        <v>20</v>
      </c>
      <c r="E100" s="373">
        <v>0</v>
      </c>
      <c r="F100" s="373">
        <v>12000</v>
      </c>
    </row>
    <row r="101" spans="1:6" s="370" customFormat="1" ht="15.95" customHeight="1">
      <c r="A101" s="371" t="s">
        <v>96</v>
      </c>
      <c r="B101" s="371" t="s">
        <v>96</v>
      </c>
      <c r="C101" s="371" t="s">
        <v>107</v>
      </c>
      <c r="D101" s="372" t="s">
        <v>33</v>
      </c>
      <c r="E101" s="373">
        <v>0</v>
      </c>
      <c r="F101" s="373">
        <v>8718</v>
      </c>
    </row>
    <row r="102" spans="1:6" s="370" customFormat="1" ht="15.95" customHeight="1">
      <c r="A102" s="371" t="s">
        <v>96</v>
      </c>
      <c r="B102" s="371" t="s">
        <v>96</v>
      </c>
      <c r="C102" s="371" t="s">
        <v>97</v>
      </c>
      <c r="D102" s="372" t="s">
        <v>12</v>
      </c>
      <c r="E102" s="373">
        <v>0</v>
      </c>
      <c r="F102" s="373">
        <v>28000</v>
      </c>
    </row>
    <row r="103" spans="1:6" s="370" customFormat="1" ht="15.95" customHeight="1">
      <c r="A103" s="371" t="s">
        <v>96</v>
      </c>
      <c r="B103" s="371" t="s">
        <v>96</v>
      </c>
      <c r="C103" s="371" t="s">
        <v>108</v>
      </c>
      <c r="D103" s="372" t="s">
        <v>92</v>
      </c>
      <c r="E103" s="373">
        <v>0</v>
      </c>
      <c r="F103" s="373">
        <v>5701</v>
      </c>
    </row>
    <row r="104" spans="1:6" s="370" customFormat="1" ht="15.95" customHeight="1">
      <c r="A104" s="371" t="s">
        <v>96</v>
      </c>
      <c r="B104" s="371" t="s">
        <v>96</v>
      </c>
      <c r="C104" s="371" t="s">
        <v>109</v>
      </c>
      <c r="D104" s="372" t="s">
        <v>21</v>
      </c>
      <c r="E104" s="373">
        <v>0</v>
      </c>
      <c r="F104" s="373">
        <v>3500</v>
      </c>
    </row>
    <row r="105" spans="1:6" s="370" customFormat="1" ht="15.95" customHeight="1">
      <c r="A105" s="371" t="s">
        <v>96</v>
      </c>
      <c r="B105" s="371" t="s">
        <v>96</v>
      </c>
      <c r="C105" s="371" t="s">
        <v>110</v>
      </c>
      <c r="D105" s="372" t="s">
        <v>22</v>
      </c>
      <c r="E105" s="373">
        <v>0</v>
      </c>
      <c r="F105" s="373">
        <v>1000</v>
      </c>
    </row>
    <row r="106" spans="1:6" s="370" customFormat="1" ht="15.95" customHeight="1">
      <c r="A106" s="371" t="s">
        <v>96</v>
      </c>
      <c r="B106" s="371" t="s">
        <v>96</v>
      </c>
      <c r="C106" s="371" t="s">
        <v>111</v>
      </c>
      <c r="D106" s="372" t="s">
        <v>23</v>
      </c>
      <c r="E106" s="373">
        <v>0</v>
      </c>
      <c r="F106" s="373">
        <v>9668</v>
      </c>
    </row>
    <row r="107" spans="1:6" s="370" customFormat="1" ht="15.95" customHeight="1">
      <c r="A107" s="371" t="s">
        <v>96</v>
      </c>
      <c r="B107" s="371" t="s">
        <v>96</v>
      </c>
      <c r="C107" s="371" t="s">
        <v>112</v>
      </c>
      <c r="D107" s="372" t="s">
        <v>24</v>
      </c>
      <c r="E107" s="373">
        <v>0</v>
      </c>
      <c r="F107" s="373">
        <v>19168</v>
      </c>
    </row>
    <row r="108" spans="1:6" s="370" customFormat="1" ht="15.95" customHeight="1">
      <c r="A108" s="371" t="s">
        <v>96</v>
      </c>
      <c r="B108" s="371" t="s">
        <v>96</v>
      </c>
      <c r="C108" s="371" t="s">
        <v>161</v>
      </c>
      <c r="D108" s="372" t="s">
        <v>160</v>
      </c>
      <c r="E108" s="373">
        <v>0</v>
      </c>
      <c r="F108" s="373">
        <v>4097</v>
      </c>
    </row>
    <row r="109" spans="1:6" s="370" customFormat="1" ht="15.95" customHeight="1">
      <c r="A109" s="371" t="s">
        <v>96</v>
      </c>
      <c r="B109" s="371" t="s">
        <v>96</v>
      </c>
      <c r="C109" s="371" t="s">
        <v>123</v>
      </c>
      <c r="D109" s="372" t="s">
        <v>36</v>
      </c>
      <c r="E109" s="373">
        <v>0</v>
      </c>
      <c r="F109" s="373">
        <v>1000</v>
      </c>
    </row>
    <row r="110" spans="1:6" s="370" customFormat="1" ht="30" customHeight="1">
      <c r="A110" s="371" t="s">
        <v>96</v>
      </c>
      <c r="B110" s="371" t="s">
        <v>96</v>
      </c>
      <c r="C110" s="371" t="s">
        <v>114</v>
      </c>
      <c r="D110" s="372" t="s">
        <v>71</v>
      </c>
      <c r="E110" s="373">
        <v>0</v>
      </c>
      <c r="F110" s="373">
        <v>1000</v>
      </c>
    </row>
    <row r="111" spans="1:6" s="370" customFormat="1" ht="15.95" customHeight="1">
      <c r="A111" s="371" t="s">
        <v>96</v>
      </c>
      <c r="B111" s="371" t="s">
        <v>96</v>
      </c>
      <c r="C111" s="371" t="s">
        <v>148</v>
      </c>
      <c r="D111" s="372" t="s">
        <v>146</v>
      </c>
      <c r="E111" s="373">
        <v>0</v>
      </c>
      <c r="F111" s="373">
        <v>308</v>
      </c>
    </row>
    <row r="112" spans="1:6" s="370" customFormat="1" ht="15.95" customHeight="1">
      <c r="A112" s="367" t="s">
        <v>85</v>
      </c>
      <c r="B112" s="367" t="s">
        <v>96</v>
      </c>
      <c r="C112" s="367" t="s">
        <v>96</v>
      </c>
      <c r="D112" s="368" t="s">
        <v>82</v>
      </c>
      <c r="E112" s="369">
        <v>351780</v>
      </c>
      <c r="F112" s="369">
        <v>351780</v>
      </c>
    </row>
    <row r="113" spans="1:6" s="370" customFormat="1" ht="15.95" customHeight="1">
      <c r="A113" s="374" t="s">
        <v>96</v>
      </c>
      <c r="B113" s="374" t="s">
        <v>84</v>
      </c>
      <c r="C113" s="374" t="s">
        <v>96</v>
      </c>
      <c r="D113" s="375" t="s">
        <v>83</v>
      </c>
      <c r="E113" s="376">
        <v>351780</v>
      </c>
      <c r="F113" s="376">
        <v>351780</v>
      </c>
    </row>
    <row r="114" spans="1:6" s="370" customFormat="1" ht="45" customHeight="1">
      <c r="A114" s="371" t="s">
        <v>96</v>
      </c>
      <c r="B114" s="371" t="s">
        <v>96</v>
      </c>
      <c r="C114" s="371" t="s">
        <v>90</v>
      </c>
      <c r="D114" s="372" t="s">
        <v>166</v>
      </c>
      <c r="E114" s="373">
        <v>351780</v>
      </c>
      <c r="F114" s="373">
        <v>0</v>
      </c>
    </row>
    <row r="115" spans="1:6" s="370" customFormat="1" ht="56.25" customHeight="1">
      <c r="A115" s="371" t="s">
        <v>96</v>
      </c>
      <c r="B115" s="371" t="s">
        <v>96</v>
      </c>
      <c r="C115" s="371" t="s">
        <v>115</v>
      </c>
      <c r="D115" s="372" t="s">
        <v>152</v>
      </c>
      <c r="E115" s="373">
        <v>0</v>
      </c>
      <c r="F115" s="373">
        <v>202625.28</v>
      </c>
    </row>
    <row r="116" spans="1:6" s="370" customFormat="1" ht="15.95" customHeight="1">
      <c r="A116" s="371" t="s">
        <v>96</v>
      </c>
      <c r="B116" s="371" t="s">
        <v>96</v>
      </c>
      <c r="C116" s="371" t="s">
        <v>100</v>
      </c>
      <c r="D116" s="372" t="s">
        <v>15</v>
      </c>
      <c r="E116" s="373">
        <v>0</v>
      </c>
      <c r="F116" s="373">
        <v>6017</v>
      </c>
    </row>
    <row r="117" spans="1:6" s="370" customFormat="1" ht="15.95" customHeight="1">
      <c r="A117" s="371" t="s">
        <v>96</v>
      </c>
      <c r="B117" s="371" t="s">
        <v>96</v>
      </c>
      <c r="C117" s="371" t="s">
        <v>102</v>
      </c>
      <c r="D117" s="372" t="s">
        <v>17</v>
      </c>
      <c r="E117" s="373">
        <v>0</v>
      </c>
      <c r="F117" s="373">
        <v>1035</v>
      </c>
    </row>
    <row r="118" spans="1:6" s="370" customFormat="1" ht="15.95" customHeight="1">
      <c r="A118" s="371" t="s">
        <v>96</v>
      </c>
      <c r="B118" s="371" t="s">
        <v>96</v>
      </c>
      <c r="C118" s="371" t="s">
        <v>103</v>
      </c>
      <c r="D118" s="372" t="s">
        <v>147</v>
      </c>
      <c r="E118" s="373">
        <v>0</v>
      </c>
      <c r="F118" s="373">
        <v>148</v>
      </c>
    </row>
    <row r="119" spans="1:6" s="370" customFormat="1" ht="15.95" customHeight="1">
      <c r="A119" s="371" t="s">
        <v>96</v>
      </c>
      <c r="B119" s="371" t="s">
        <v>96</v>
      </c>
      <c r="C119" s="371" t="s">
        <v>98</v>
      </c>
      <c r="D119" s="372" t="s">
        <v>13</v>
      </c>
      <c r="E119" s="373">
        <v>0</v>
      </c>
      <c r="F119" s="373">
        <v>12906.8</v>
      </c>
    </row>
    <row r="120" spans="1:6" s="370" customFormat="1" ht="15.95" customHeight="1">
      <c r="A120" s="371" t="s">
        <v>96</v>
      </c>
      <c r="B120" s="371" t="s">
        <v>96</v>
      </c>
      <c r="C120" s="371" t="s">
        <v>97</v>
      </c>
      <c r="D120" s="372" t="s">
        <v>12</v>
      </c>
      <c r="E120" s="373">
        <v>0</v>
      </c>
      <c r="F120" s="373">
        <v>129047.92</v>
      </c>
    </row>
    <row r="121" spans="1:6" s="370" customFormat="1" ht="15.95" customHeight="1">
      <c r="A121" s="367" t="s">
        <v>72</v>
      </c>
      <c r="B121" s="367" t="s">
        <v>96</v>
      </c>
      <c r="C121" s="367" t="s">
        <v>96</v>
      </c>
      <c r="D121" s="368" t="s">
        <v>45</v>
      </c>
      <c r="E121" s="369">
        <v>1238514</v>
      </c>
      <c r="F121" s="369">
        <v>1238514</v>
      </c>
    </row>
    <row r="122" spans="1:6" s="370" customFormat="1" ht="15.95" customHeight="1">
      <c r="A122" s="374" t="s">
        <v>96</v>
      </c>
      <c r="B122" s="374" t="s">
        <v>135</v>
      </c>
      <c r="C122" s="374" t="s">
        <v>96</v>
      </c>
      <c r="D122" s="375" t="s">
        <v>8</v>
      </c>
      <c r="E122" s="376">
        <v>1084918</v>
      </c>
      <c r="F122" s="376">
        <v>1084918</v>
      </c>
    </row>
    <row r="123" spans="1:6" s="370" customFormat="1" ht="45" customHeight="1">
      <c r="A123" s="371" t="s">
        <v>96</v>
      </c>
      <c r="B123" s="371" t="s">
        <v>96</v>
      </c>
      <c r="C123" s="371" t="s">
        <v>90</v>
      </c>
      <c r="D123" s="372" t="s">
        <v>166</v>
      </c>
      <c r="E123" s="373">
        <v>1084918</v>
      </c>
      <c r="F123" s="373">
        <v>0</v>
      </c>
    </row>
    <row r="124" spans="1:6" s="370" customFormat="1" ht="15.95" customHeight="1">
      <c r="A124" s="371" t="s">
        <v>96</v>
      </c>
      <c r="B124" s="371" t="s">
        <v>96</v>
      </c>
      <c r="C124" s="371" t="s">
        <v>99</v>
      </c>
      <c r="D124" s="372" t="s">
        <v>14</v>
      </c>
      <c r="E124" s="373">
        <v>0</v>
      </c>
      <c r="F124" s="373">
        <v>300</v>
      </c>
    </row>
    <row r="125" spans="1:6" s="370" customFormat="1" ht="15.95" customHeight="1">
      <c r="A125" s="371" t="s">
        <v>96</v>
      </c>
      <c r="B125" s="371" t="s">
        <v>96</v>
      </c>
      <c r="C125" s="371" t="s">
        <v>100</v>
      </c>
      <c r="D125" s="372" t="s">
        <v>15</v>
      </c>
      <c r="E125" s="373">
        <v>0</v>
      </c>
      <c r="F125" s="373">
        <v>646512</v>
      </c>
    </row>
    <row r="126" spans="1:6" s="370" customFormat="1" ht="15.95" customHeight="1">
      <c r="A126" s="371" t="s">
        <v>96</v>
      </c>
      <c r="B126" s="371" t="s">
        <v>96</v>
      </c>
      <c r="C126" s="371" t="s">
        <v>101</v>
      </c>
      <c r="D126" s="372" t="s">
        <v>16</v>
      </c>
      <c r="E126" s="373">
        <v>0</v>
      </c>
      <c r="F126" s="373">
        <v>40529</v>
      </c>
    </row>
    <row r="127" spans="1:6" s="370" customFormat="1" ht="15.95" customHeight="1">
      <c r="A127" s="371" t="s">
        <v>96</v>
      </c>
      <c r="B127" s="371" t="s">
        <v>96</v>
      </c>
      <c r="C127" s="371" t="s">
        <v>102</v>
      </c>
      <c r="D127" s="372" t="s">
        <v>17</v>
      </c>
      <c r="E127" s="373">
        <v>0</v>
      </c>
      <c r="F127" s="373">
        <v>119509</v>
      </c>
    </row>
    <row r="128" spans="1:6" s="370" customFormat="1" ht="15.95" customHeight="1">
      <c r="A128" s="371" t="s">
        <v>96</v>
      </c>
      <c r="B128" s="371" t="s">
        <v>96</v>
      </c>
      <c r="C128" s="371" t="s">
        <v>103</v>
      </c>
      <c r="D128" s="372" t="s">
        <v>147</v>
      </c>
      <c r="E128" s="373">
        <v>0</v>
      </c>
      <c r="F128" s="373">
        <v>16330</v>
      </c>
    </row>
    <row r="129" spans="1:6" s="370" customFormat="1" ht="15.95" customHeight="1">
      <c r="A129" s="371" t="s">
        <v>96</v>
      </c>
      <c r="B129" s="371" t="s">
        <v>96</v>
      </c>
      <c r="C129" s="371" t="s">
        <v>104</v>
      </c>
      <c r="D129" s="372" t="s">
        <v>18</v>
      </c>
      <c r="E129" s="373">
        <v>0</v>
      </c>
      <c r="F129" s="373">
        <v>100</v>
      </c>
    </row>
    <row r="130" spans="1:6" s="370" customFormat="1" ht="15.95" customHeight="1">
      <c r="A130" s="371" t="s">
        <v>96</v>
      </c>
      <c r="B130" s="371" t="s">
        <v>96</v>
      </c>
      <c r="C130" s="371" t="s">
        <v>98</v>
      </c>
      <c r="D130" s="372" t="s">
        <v>13</v>
      </c>
      <c r="E130" s="373">
        <v>0</v>
      </c>
      <c r="F130" s="373">
        <v>40358</v>
      </c>
    </row>
    <row r="131" spans="1:6" s="370" customFormat="1" ht="15.95" customHeight="1">
      <c r="A131" s="371" t="s">
        <v>96</v>
      </c>
      <c r="B131" s="371" t="s">
        <v>96</v>
      </c>
      <c r="C131" s="371" t="s">
        <v>125</v>
      </c>
      <c r="D131" s="372" t="s">
        <v>42</v>
      </c>
      <c r="E131" s="373">
        <v>0</v>
      </c>
      <c r="F131" s="373">
        <v>20353</v>
      </c>
    </row>
    <row r="132" spans="1:6" s="370" customFormat="1" ht="15.95" customHeight="1">
      <c r="A132" s="371" t="s">
        <v>96</v>
      </c>
      <c r="B132" s="371" t="s">
        <v>96</v>
      </c>
      <c r="C132" s="371" t="s">
        <v>105</v>
      </c>
      <c r="D132" s="372" t="s">
        <v>19</v>
      </c>
      <c r="E132" s="373">
        <v>0</v>
      </c>
      <c r="F132" s="373">
        <v>18000</v>
      </c>
    </row>
    <row r="133" spans="1:6" s="370" customFormat="1" ht="15.95" customHeight="1">
      <c r="A133" s="371" t="s">
        <v>96</v>
      </c>
      <c r="B133" s="371" t="s">
        <v>96</v>
      </c>
      <c r="C133" s="371" t="s">
        <v>106</v>
      </c>
      <c r="D133" s="372" t="s">
        <v>20</v>
      </c>
      <c r="E133" s="373">
        <v>0</v>
      </c>
      <c r="F133" s="373">
        <v>9000</v>
      </c>
    </row>
    <row r="134" spans="1:6" s="370" customFormat="1" ht="15.95" customHeight="1">
      <c r="A134" s="371" t="s">
        <v>96</v>
      </c>
      <c r="B134" s="371" t="s">
        <v>96</v>
      </c>
      <c r="C134" s="371" t="s">
        <v>107</v>
      </c>
      <c r="D134" s="372" t="s">
        <v>33</v>
      </c>
      <c r="E134" s="373">
        <v>0</v>
      </c>
      <c r="F134" s="373">
        <v>420</v>
      </c>
    </row>
    <row r="135" spans="1:6" s="370" customFormat="1" ht="15.95" customHeight="1">
      <c r="A135" s="371" t="s">
        <v>96</v>
      </c>
      <c r="B135" s="371" t="s">
        <v>96</v>
      </c>
      <c r="C135" s="371" t="s">
        <v>97</v>
      </c>
      <c r="D135" s="372" t="s">
        <v>12</v>
      </c>
      <c r="E135" s="373">
        <v>0</v>
      </c>
      <c r="F135" s="373">
        <v>132655</v>
      </c>
    </row>
    <row r="136" spans="1:6" s="370" customFormat="1" ht="15.95" customHeight="1">
      <c r="A136" s="371" t="s">
        <v>96</v>
      </c>
      <c r="B136" s="371" t="s">
        <v>96</v>
      </c>
      <c r="C136" s="371" t="s">
        <v>108</v>
      </c>
      <c r="D136" s="372" t="s">
        <v>92</v>
      </c>
      <c r="E136" s="373">
        <v>0</v>
      </c>
      <c r="F136" s="373">
        <v>2074</v>
      </c>
    </row>
    <row r="137" spans="1:6" s="370" customFormat="1" ht="15.95" customHeight="1">
      <c r="A137" s="371" t="s">
        <v>96</v>
      </c>
      <c r="B137" s="371" t="s">
        <v>96</v>
      </c>
      <c r="C137" s="371" t="s">
        <v>109</v>
      </c>
      <c r="D137" s="372" t="s">
        <v>21</v>
      </c>
      <c r="E137" s="373">
        <v>0</v>
      </c>
      <c r="F137" s="373">
        <v>2564</v>
      </c>
    </row>
    <row r="138" spans="1:6" s="370" customFormat="1" ht="15.95" customHeight="1">
      <c r="A138" s="371" t="s">
        <v>96</v>
      </c>
      <c r="B138" s="371" t="s">
        <v>96</v>
      </c>
      <c r="C138" s="371" t="s">
        <v>110</v>
      </c>
      <c r="D138" s="372" t="s">
        <v>22</v>
      </c>
      <c r="E138" s="373">
        <v>0</v>
      </c>
      <c r="F138" s="373">
        <v>800</v>
      </c>
    </row>
    <row r="139" spans="1:6" s="370" customFormat="1" ht="15.95" customHeight="1">
      <c r="A139" s="371" t="s">
        <v>96</v>
      </c>
      <c r="B139" s="371" t="s">
        <v>96</v>
      </c>
      <c r="C139" s="371" t="s">
        <v>111</v>
      </c>
      <c r="D139" s="372" t="s">
        <v>23</v>
      </c>
      <c r="E139" s="373">
        <v>0</v>
      </c>
      <c r="F139" s="373">
        <v>16432</v>
      </c>
    </row>
    <row r="140" spans="1:6" s="370" customFormat="1" ht="15.95" customHeight="1">
      <c r="A140" s="371" t="s">
        <v>96</v>
      </c>
      <c r="B140" s="371" t="s">
        <v>96</v>
      </c>
      <c r="C140" s="371" t="s">
        <v>112</v>
      </c>
      <c r="D140" s="372" t="s">
        <v>24</v>
      </c>
      <c r="E140" s="373">
        <v>0</v>
      </c>
      <c r="F140" s="373">
        <v>3815</v>
      </c>
    </row>
    <row r="141" spans="1:6" s="370" customFormat="1" ht="15.95" customHeight="1">
      <c r="A141" s="371" t="s">
        <v>96</v>
      </c>
      <c r="B141" s="371" t="s">
        <v>96</v>
      </c>
      <c r="C141" s="371" t="s">
        <v>113</v>
      </c>
      <c r="D141" s="372" t="s">
        <v>25</v>
      </c>
      <c r="E141" s="373">
        <v>0</v>
      </c>
      <c r="F141" s="373">
        <v>3057</v>
      </c>
    </row>
    <row r="142" spans="1:6" s="370" customFormat="1" ht="30" customHeight="1">
      <c r="A142" s="371" t="s">
        <v>96</v>
      </c>
      <c r="B142" s="371" t="s">
        <v>96</v>
      </c>
      <c r="C142" s="371" t="s">
        <v>114</v>
      </c>
      <c r="D142" s="372" t="s">
        <v>71</v>
      </c>
      <c r="E142" s="373">
        <v>0</v>
      </c>
      <c r="F142" s="373">
        <v>8000</v>
      </c>
    </row>
    <row r="143" spans="1:6" s="370" customFormat="1" ht="15.95" customHeight="1">
      <c r="A143" s="371" t="s">
        <v>96</v>
      </c>
      <c r="B143" s="371" t="s">
        <v>96</v>
      </c>
      <c r="C143" s="371" t="s">
        <v>148</v>
      </c>
      <c r="D143" s="372" t="s">
        <v>146</v>
      </c>
      <c r="E143" s="373">
        <v>0</v>
      </c>
      <c r="F143" s="373">
        <v>4110</v>
      </c>
    </row>
    <row r="144" spans="1:6" s="370" customFormat="1" ht="15.95" customHeight="1">
      <c r="A144" s="374" t="s">
        <v>96</v>
      </c>
      <c r="B144" s="374" t="s">
        <v>158</v>
      </c>
      <c r="C144" s="374" t="s">
        <v>96</v>
      </c>
      <c r="D144" s="375" t="s">
        <v>159</v>
      </c>
      <c r="E144" s="376">
        <v>150000</v>
      </c>
      <c r="F144" s="376">
        <v>150000</v>
      </c>
    </row>
    <row r="145" spans="1:9" s="370" customFormat="1" ht="45" customHeight="1">
      <c r="A145" s="371" t="s">
        <v>96</v>
      </c>
      <c r="B145" s="371" t="s">
        <v>96</v>
      </c>
      <c r="C145" s="371" t="s">
        <v>90</v>
      </c>
      <c r="D145" s="372" t="s">
        <v>166</v>
      </c>
      <c r="E145" s="373">
        <v>150000</v>
      </c>
      <c r="F145" s="373">
        <v>0</v>
      </c>
    </row>
    <row r="146" spans="1:9" s="370" customFormat="1" ht="15.95" customHeight="1">
      <c r="A146" s="371" t="s">
        <v>96</v>
      </c>
      <c r="B146" s="371" t="s">
        <v>96</v>
      </c>
      <c r="C146" s="371" t="s">
        <v>139</v>
      </c>
      <c r="D146" s="372" t="s">
        <v>46</v>
      </c>
      <c r="E146" s="373">
        <v>0</v>
      </c>
      <c r="F146" s="373">
        <v>150000</v>
      </c>
    </row>
    <row r="147" spans="1:9" s="370" customFormat="1" ht="15.95" customHeight="1">
      <c r="A147" s="374" t="s">
        <v>96</v>
      </c>
      <c r="B147" s="374" t="s">
        <v>136</v>
      </c>
      <c r="C147" s="374" t="s">
        <v>96</v>
      </c>
      <c r="D147" s="375" t="s">
        <v>5</v>
      </c>
      <c r="E147" s="376">
        <v>3596</v>
      </c>
      <c r="F147" s="376">
        <v>3596</v>
      </c>
    </row>
    <row r="148" spans="1:9" s="370" customFormat="1" ht="45" customHeight="1">
      <c r="A148" s="371" t="s">
        <v>96</v>
      </c>
      <c r="B148" s="371" t="s">
        <v>96</v>
      </c>
      <c r="C148" s="371" t="s">
        <v>90</v>
      </c>
      <c r="D148" s="372" t="s">
        <v>166</v>
      </c>
      <c r="E148" s="373">
        <v>3596</v>
      </c>
      <c r="F148" s="373">
        <v>0</v>
      </c>
    </row>
    <row r="149" spans="1:9" s="370" customFormat="1" ht="15.95" customHeight="1">
      <c r="A149" s="371" t="s">
        <v>96</v>
      </c>
      <c r="B149" s="371" t="s">
        <v>96</v>
      </c>
      <c r="C149" s="371" t="s">
        <v>97</v>
      </c>
      <c r="D149" s="372" t="s">
        <v>12</v>
      </c>
      <c r="E149" s="373">
        <v>0</v>
      </c>
      <c r="F149" s="373">
        <v>3596</v>
      </c>
    </row>
    <row r="150" spans="1:9" s="370" customFormat="1" ht="15.95" customHeight="1">
      <c r="A150" s="367" t="s">
        <v>137</v>
      </c>
      <c r="B150" s="367" t="s">
        <v>96</v>
      </c>
      <c r="C150" s="367" t="s">
        <v>96</v>
      </c>
      <c r="D150" s="368" t="s">
        <v>9</v>
      </c>
      <c r="E150" s="369">
        <v>494870</v>
      </c>
      <c r="F150" s="369">
        <v>494870</v>
      </c>
    </row>
    <row r="151" spans="1:9" s="370" customFormat="1" ht="15.95" customHeight="1">
      <c r="A151" s="374" t="s">
        <v>96</v>
      </c>
      <c r="B151" s="374" t="s">
        <v>138</v>
      </c>
      <c r="C151" s="374" t="s">
        <v>96</v>
      </c>
      <c r="D151" s="375" t="s">
        <v>10</v>
      </c>
      <c r="E151" s="376">
        <v>494870</v>
      </c>
      <c r="F151" s="376">
        <v>494870</v>
      </c>
    </row>
    <row r="152" spans="1:9" s="370" customFormat="1" ht="45" customHeight="1">
      <c r="A152" s="371" t="s">
        <v>96</v>
      </c>
      <c r="B152" s="371" t="s">
        <v>96</v>
      </c>
      <c r="C152" s="371" t="s">
        <v>90</v>
      </c>
      <c r="D152" s="372" t="s">
        <v>166</v>
      </c>
      <c r="E152" s="373">
        <v>494870</v>
      </c>
      <c r="F152" s="373">
        <v>0</v>
      </c>
    </row>
    <row r="153" spans="1:9" s="370" customFormat="1" ht="15.95" customHeight="1">
      <c r="A153" s="371" t="s">
        <v>96</v>
      </c>
      <c r="B153" s="371" t="s">
        <v>96</v>
      </c>
      <c r="C153" s="371" t="s">
        <v>99</v>
      </c>
      <c r="D153" s="372" t="s">
        <v>14</v>
      </c>
      <c r="E153" s="373">
        <v>0</v>
      </c>
      <c r="F153" s="373">
        <v>300</v>
      </c>
    </row>
    <row r="154" spans="1:9" s="370" customFormat="1" ht="15.95" customHeight="1">
      <c r="A154" s="371" t="s">
        <v>96</v>
      </c>
      <c r="B154" s="371" t="s">
        <v>96</v>
      </c>
      <c r="C154" s="371" t="s">
        <v>100</v>
      </c>
      <c r="D154" s="372" t="s">
        <v>15</v>
      </c>
      <c r="E154" s="373">
        <v>0</v>
      </c>
      <c r="F154" s="373">
        <v>170100</v>
      </c>
    </row>
    <row r="155" spans="1:9" s="370" customFormat="1" ht="15.95" customHeight="1">
      <c r="A155" s="371" t="s">
        <v>96</v>
      </c>
      <c r="B155" s="371" t="s">
        <v>96</v>
      </c>
      <c r="C155" s="371" t="s">
        <v>101</v>
      </c>
      <c r="D155" s="372" t="s">
        <v>16</v>
      </c>
      <c r="E155" s="373">
        <v>0</v>
      </c>
      <c r="F155" s="373">
        <v>10616</v>
      </c>
    </row>
    <row r="156" spans="1:9" s="370" customFormat="1" ht="15.95" customHeight="1">
      <c r="A156" s="371" t="s">
        <v>96</v>
      </c>
      <c r="B156" s="371" t="s">
        <v>96</v>
      </c>
      <c r="C156" s="371" t="s">
        <v>102</v>
      </c>
      <c r="D156" s="372" t="s">
        <v>17</v>
      </c>
      <c r="E156" s="373">
        <v>0</v>
      </c>
      <c r="F156" s="373">
        <v>47054</v>
      </c>
    </row>
    <row r="157" spans="1:9" s="370" customFormat="1" ht="15.95" customHeight="1">
      <c r="A157" s="371" t="s">
        <v>96</v>
      </c>
      <c r="B157" s="371" t="s">
        <v>96</v>
      </c>
      <c r="C157" s="371" t="s">
        <v>103</v>
      </c>
      <c r="D157" s="372" t="s">
        <v>147</v>
      </c>
      <c r="E157" s="373">
        <v>0</v>
      </c>
      <c r="F157" s="373">
        <v>4338</v>
      </c>
    </row>
    <row r="158" spans="1:9" s="370" customFormat="1" ht="15.95" customHeight="1">
      <c r="A158" s="371" t="s">
        <v>96</v>
      </c>
      <c r="B158" s="371" t="s">
        <v>96</v>
      </c>
      <c r="C158" s="371" t="s">
        <v>104</v>
      </c>
      <c r="D158" s="372" t="s">
        <v>18</v>
      </c>
      <c r="E158" s="373">
        <v>0</v>
      </c>
      <c r="F158" s="373">
        <v>91674</v>
      </c>
    </row>
    <row r="159" spans="1:9" s="370" customFormat="1" ht="15.95" customHeight="1">
      <c r="A159" s="371" t="s">
        <v>96</v>
      </c>
      <c r="B159" s="371" t="s">
        <v>96</v>
      </c>
      <c r="C159" s="371" t="s">
        <v>98</v>
      </c>
      <c r="D159" s="372" t="s">
        <v>13</v>
      </c>
      <c r="E159" s="373">
        <v>0</v>
      </c>
      <c r="F159" s="373">
        <v>25141</v>
      </c>
      <c r="I159" s="446"/>
    </row>
    <row r="160" spans="1:9" s="370" customFormat="1" ht="15.95" customHeight="1">
      <c r="A160" s="371" t="s">
        <v>96</v>
      </c>
      <c r="B160" s="371" t="s">
        <v>96</v>
      </c>
      <c r="C160" s="371" t="s">
        <v>107</v>
      </c>
      <c r="D160" s="372" t="s">
        <v>33</v>
      </c>
      <c r="E160" s="373">
        <v>0</v>
      </c>
      <c r="F160" s="373">
        <v>610</v>
      </c>
    </row>
    <row r="161" spans="1:7" s="370" customFormat="1" ht="15.95" customHeight="1">
      <c r="A161" s="371" t="s">
        <v>96</v>
      </c>
      <c r="B161" s="371" t="s">
        <v>96</v>
      </c>
      <c r="C161" s="371" t="s">
        <v>97</v>
      </c>
      <c r="D161" s="372" t="s">
        <v>12</v>
      </c>
      <c r="E161" s="373">
        <v>0</v>
      </c>
      <c r="F161" s="373">
        <v>138041</v>
      </c>
    </row>
    <row r="162" spans="1:7" s="370" customFormat="1" ht="15.95" customHeight="1">
      <c r="A162" s="371" t="s">
        <v>96</v>
      </c>
      <c r="B162" s="371" t="s">
        <v>96</v>
      </c>
      <c r="C162" s="371" t="s">
        <v>111</v>
      </c>
      <c r="D162" s="372" t="s">
        <v>23</v>
      </c>
      <c r="E162" s="373">
        <v>0</v>
      </c>
      <c r="F162" s="373">
        <v>3829</v>
      </c>
    </row>
    <row r="163" spans="1:7" s="370" customFormat="1" ht="15.95" customHeight="1">
      <c r="A163" s="371" t="s">
        <v>96</v>
      </c>
      <c r="B163" s="371" t="s">
        <v>96</v>
      </c>
      <c r="C163" s="371" t="s">
        <v>148</v>
      </c>
      <c r="D163" s="372" t="s">
        <v>146</v>
      </c>
      <c r="E163" s="373">
        <v>0</v>
      </c>
      <c r="F163" s="373">
        <v>3167</v>
      </c>
    </row>
    <row r="164" spans="1:7" s="370" customFormat="1" ht="15.95" customHeight="1">
      <c r="A164" s="553" t="s">
        <v>167</v>
      </c>
      <c r="B164" s="553"/>
      <c r="C164" s="553"/>
      <c r="D164" s="553"/>
      <c r="E164" s="369">
        <v>15907326.390000001</v>
      </c>
      <c r="F164" s="369">
        <v>15907326.390000001</v>
      </c>
      <c r="G164" s="444"/>
    </row>
  </sheetData>
  <sheetProtection formatColumns="0" formatRows="0"/>
  <autoFilter ref="C1:C166" xr:uid="{00000000-0001-0000-0500-000000000000}"/>
  <mergeCells count="2">
    <mergeCell ref="A2:F2"/>
    <mergeCell ref="A164:D164"/>
  </mergeCells>
  <pageMargins left="0.6692913385826772" right="0.47244094488188981" top="1.299212598425197" bottom="0.9055118110236221" header="0.51181102362204722" footer="0.39370078740157483"/>
  <pageSetup paperSize="9" scale="85" fitToWidth="0" fitToHeight="4" orientation="portrait" verticalDpi="300" r:id="rId1"/>
  <headerFooter differentOddEven="1" differentFirst="1" alignWithMargins="0">
    <oddFooter>&amp;C&amp;P</oddFooter>
    <evenFooter>&amp;C&amp;P</evenFooter>
    <firstHeader>&amp;R&amp;10Tabela Nr 5
do uchwały Nr .................
Rady Powiatu  Otwockiego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4394-C4A5-4963-BECC-70E4E7820A20}">
  <sheetPr>
    <tabColor rgb="FF92D050"/>
  </sheetPr>
  <dimension ref="B1:G21"/>
  <sheetViews>
    <sheetView zoomScaleNormal="100" workbookViewId="0">
      <pane ySplit="4" topLeftCell="A17" activePane="bottomLeft" state="frozen"/>
      <selection activeCell="M10" sqref="M10"/>
      <selection pane="bottomLeft" activeCell="E10" sqref="E10"/>
    </sheetView>
  </sheetViews>
  <sheetFormatPr defaultColWidth="9.33203125" defaultRowHeight="12"/>
  <cols>
    <col min="1" max="1" width="3.6640625" style="313" customWidth="1"/>
    <col min="2" max="2" width="6.33203125" style="311" customWidth="1"/>
    <col min="3" max="4" width="10" style="311" customWidth="1"/>
    <col min="5" max="5" width="63.5" style="312" customWidth="1"/>
    <col min="6" max="7" width="16.6640625" style="356" customWidth="1"/>
    <col min="8" max="16384" width="9.33203125" style="313"/>
  </cols>
  <sheetData>
    <row r="1" spans="2:7" ht="16.5" customHeight="1"/>
    <row r="2" spans="2:7" ht="29.25" customHeight="1">
      <c r="B2" s="554" t="s">
        <v>349</v>
      </c>
      <c r="C2" s="554"/>
      <c r="D2" s="554"/>
      <c r="E2" s="554"/>
      <c r="F2" s="554"/>
      <c r="G2" s="554"/>
    </row>
    <row r="3" spans="2:7" ht="15.75" customHeight="1">
      <c r="B3" s="314"/>
      <c r="C3" s="314"/>
      <c r="D3" s="314"/>
      <c r="E3" s="314"/>
      <c r="F3" s="357"/>
      <c r="G3" s="357"/>
    </row>
    <row r="4" spans="2:7" s="317" customFormat="1" ht="42" customHeight="1">
      <c r="B4" s="315" t="s">
        <v>0</v>
      </c>
      <c r="C4" s="315" t="s">
        <v>1</v>
      </c>
      <c r="D4" s="315" t="s">
        <v>67</v>
      </c>
      <c r="E4" s="316" t="s">
        <v>68</v>
      </c>
      <c r="F4" s="358" t="s">
        <v>69</v>
      </c>
      <c r="G4" s="358" t="s">
        <v>70</v>
      </c>
    </row>
    <row r="5" spans="2:7" s="317" customFormat="1" ht="17.25" customHeight="1">
      <c r="B5" s="318">
        <v>600</v>
      </c>
      <c r="C5" s="318"/>
      <c r="D5" s="318"/>
      <c r="E5" s="319" t="s">
        <v>315</v>
      </c>
      <c r="F5" s="359">
        <f>SUM(F6,F8,)</f>
        <v>1394425</v>
      </c>
      <c r="G5" s="359">
        <f>SUM(G6,G8,)</f>
        <v>280000</v>
      </c>
    </row>
    <row r="6" spans="2:7" s="322" customFormat="1" ht="17.25" customHeight="1">
      <c r="B6" s="320"/>
      <c r="C6" s="320">
        <v>60004</v>
      </c>
      <c r="D6" s="320"/>
      <c r="E6" s="321" t="s">
        <v>316</v>
      </c>
      <c r="F6" s="360">
        <f>SUM(F7:F7)</f>
        <v>0</v>
      </c>
      <c r="G6" s="360">
        <f>SUM(G7:G7)</f>
        <v>280000</v>
      </c>
    </row>
    <row r="7" spans="2:7" s="325" customFormat="1" ht="46.5" customHeight="1">
      <c r="B7" s="323"/>
      <c r="C7" s="323"/>
      <c r="D7" s="323">
        <v>2310</v>
      </c>
      <c r="E7" s="324" t="s">
        <v>317</v>
      </c>
      <c r="F7" s="361"/>
      <c r="G7" s="362">
        <v>280000</v>
      </c>
    </row>
    <row r="8" spans="2:7" s="322" customFormat="1" ht="17.25" customHeight="1">
      <c r="B8" s="320"/>
      <c r="C8" s="320">
        <v>60014</v>
      </c>
      <c r="D8" s="320"/>
      <c r="E8" s="321" t="s">
        <v>318</v>
      </c>
      <c r="F8" s="360">
        <f>SUM(F9:F10)</f>
        <v>1394425</v>
      </c>
      <c r="G8" s="360">
        <f>SUM(G9:G9)</f>
        <v>0</v>
      </c>
    </row>
    <row r="9" spans="2:7" s="322" customFormat="1" ht="41.25" customHeight="1">
      <c r="B9" s="326"/>
      <c r="C9" s="326"/>
      <c r="D9" s="323">
        <v>6300</v>
      </c>
      <c r="E9" s="324" t="s">
        <v>319</v>
      </c>
      <c r="F9" s="362">
        <v>1194425</v>
      </c>
      <c r="G9" s="362"/>
    </row>
    <row r="10" spans="2:7" s="322" customFormat="1" ht="60.75" customHeight="1">
      <c r="B10" s="326"/>
      <c r="C10" s="423"/>
      <c r="D10" s="355">
        <v>6630</v>
      </c>
      <c r="E10" s="351" t="s">
        <v>372</v>
      </c>
      <c r="F10" s="365">
        <v>200000</v>
      </c>
      <c r="G10" s="365"/>
    </row>
    <row r="11" spans="2:7" s="352" customFormat="1" ht="20.100000000000001" customHeight="1">
      <c r="B11" s="353">
        <v>851</v>
      </c>
      <c r="C11" s="353"/>
      <c r="D11" s="353"/>
      <c r="E11" s="348" t="s">
        <v>348</v>
      </c>
      <c r="F11" s="363">
        <f>F12</f>
        <v>156362.70000000001</v>
      </c>
      <c r="G11" s="363"/>
    </row>
    <row r="12" spans="2:7" s="352" customFormat="1" ht="20.100000000000001" customHeight="1">
      <c r="B12" s="354"/>
      <c r="C12" s="354">
        <v>85195</v>
      </c>
      <c r="D12" s="354"/>
      <c r="E12" s="349" t="s">
        <v>5</v>
      </c>
      <c r="F12" s="364">
        <f>F13</f>
        <v>156362.70000000001</v>
      </c>
      <c r="G12" s="364"/>
    </row>
    <row r="13" spans="2:7" s="317" customFormat="1" ht="48" customHeight="1">
      <c r="B13" s="350"/>
      <c r="C13" s="350"/>
      <c r="D13" s="326">
        <v>2710</v>
      </c>
      <c r="E13" s="424" t="s">
        <v>325</v>
      </c>
      <c r="F13" s="362">
        <v>156362.70000000001</v>
      </c>
      <c r="G13" s="365"/>
    </row>
    <row r="14" spans="2:7" s="317" customFormat="1" ht="17.25" customHeight="1">
      <c r="B14" s="318">
        <v>853</v>
      </c>
      <c r="C14" s="318"/>
      <c r="D14" s="318"/>
      <c r="E14" s="319" t="s">
        <v>9</v>
      </c>
      <c r="F14" s="359">
        <f>SUM(F15)</f>
        <v>14976</v>
      </c>
      <c r="G14" s="359">
        <f>SUM(G15)</f>
        <v>3800</v>
      </c>
    </row>
    <row r="15" spans="2:7" s="322" customFormat="1" ht="19.5" customHeight="1">
      <c r="B15" s="320"/>
      <c r="C15" s="320">
        <v>85311</v>
      </c>
      <c r="D15" s="320"/>
      <c r="E15" s="321" t="s">
        <v>320</v>
      </c>
      <c r="F15" s="360">
        <f>SUM(F16)</f>
        <v>14976</v>
      </c>
      <c r="G15" s="360">
        <f>SUM(G16:G17)</f>
        <v>3800</v>
      </c>
    </row>
    <row r="16" spans="2:7" s="325" customFormat="1" ht="47.25" customHeight="1">
      <c r="B16" s="323"/>
      <c r="C16" s="323"/>
      <c r="D16" s="323">
        <v>2320</v>
      </c>
      <c r="E16" s="324" t="s">
        <v>321</v>
      </c>
      <c r="F16" s="362">
        <v>14976</v>
      </c>
      <c r="G16" s="362"/>
    </row>
    <row r="17" spans="2:7" s="352" customFormat="1" ht="48" customHeight="1">
      <c r="B17" s="355"/>
      <c r="C17" s="355"/>
      <c r="D17" s="323">
        <v>2320</v>
      </c>
      <c r="E17" s="324" t="s">
        <v>322</v>
      </c>
      <c r="F17" s="362"/>
      <c r="G17" s="362">
        <v>3800</v>
      </c>
    </row>
    <row r="18" spans="2:7" s="317" customFormat="1" ht="17.25" customHeight="1">
      <c r="B18" s="318">
        <v>921</v>
      </c>
      <c r="C18" s="318"/>
      <c r="D18" s="318"/>
      <c r="E18" s="319" t="s">
        <v>323</v>
      </c>
      <c r="F18" s="359">
        <f>SUM(F19)</f>
        <v>210000</v>
      </c>
      <c r="G18" s="359">
        <f>SUM(G19)</f>
        <v>0</v>
      </c>
    </row>
    <row r="19" spans="2:7" s="322" customFormat="1" ht="17.25" customHeight="1">
      <c r="B19" s="320"/>
      <c r="C19" s="320">
        <v>92116</v>
      </c>
      <c r="D19" s="320"/>
      <c r="E19" s="321" t="s">
        <v>324</v>
      </c>
      <c r="F19" s="360">
        <f>SUM(F20)</f>
        <v>210000</v>
      </c>
      <c r="G19" s="360"/>
    </row>
    <row r="20" spans="2:7" s="325" customFormat="1" ht="48.75" customHeight="1">
      <c r="B20" s="323"/>
      <c r="C20" s="323"/>
      <c r="D20" s="323">
        <v>2710</v>
      </c>
      <c r="E20" s="324" t="s">
        <v>325</v>
      </c>
      <c r="F20" s="362">
        <v>210000</v>
      </c>
      <c r="G20" s="362"/>
    </row>
    <row r="21" spans="2:7" s="322" customFormat="1" ht="24.75" customHeight="1">
      <c r="B21" s="555" t="s">
        <v>326</v>
      </c>
      <c r="C21" s="556"/>
      <c r="D21" s="556"/>
      <c r="E21" s="557"/>
      <c r="F21" s="366">
        <f>F5+F11+F14+F18</f>
        <v>1775763.7</v>
      </c>
      <c r="G21" s="366">
        <f>G5+G11+G14+G18</f>
        <v>283800</v>
      </c>
    </row>
  </sheetData>
  <sheetProtection formatColumns="0" formatRows="0"/>
  <mergeCells count="2">
    <mergeCell ref="B2:G2"/>
    <mergeCell ref="B21:E21"/>
  </mergeCells>
  <pageMargins left="0.6692913385826772" right="0.47244094488188981" top="1.3385826771653544" bottom="0.9055118110236221" header="0.70866141732283472" footer="0.51181102362204722"/>
  <pageSetup paperSize="9" scale="85" orientation="portrait" verticalDpi="300" r:id="rId1"/>
  <headerFooter differentOddEven="1" differentFirst="1" alignWithMargins="0">
    <firstHeader>&amp;R&amp;10Tabela Nr 7
do uchwały Nr ..............
Rady Powiatu  Otwockiego
z dnia ..........................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6DA6-0AD8-405A-A095-A4FECAEA2E18}">
  <sheetPr>
    <tabColor rgb="FF92D050"/>
  </sheetPr>
  <dimension ref="A1:L52"/>
  <sheetViews>
    <sheetView zoomScaleNormal="100" workbookViewId="0">
      <pane ySplit="5" topLeftCell="A33" activePane="bottomLeft" state="frozen"/>
      <selection activeCell="M10" sqref="M10"/>
      <selection pane="bottomLeft" activeCell="I38" sqref="I38"/>
    </sheetView>
  </sheetViews>
  <sheetFormatPr defaultColWidth="9.33203125" defaultRowHeight="12"/>
  <cols>
    <col min="1" max="1" width="6.5" style="71" customWidth="1"/>
    <col min="2" max="2" width="10.83203125" style="71" customWidth="1"/>
    <col min="3" max="3" width="7.33203125" style="71" customWidth="1"/>
    <col min="4" max="4" width="61.33203125" style="27" customWidth="1"/>
    <col min="5" max="6" width="15.6640625" style="27" customWidth="1"/>
    <col min="7" max="7" width="19" style="27" customWidth="1"/>
    <col min="8" max="8" width="20.5" style="27" customWidth="1"/>
    <col min="9" max="10" width="9.33203125" style="27"/>
    <col min="11" max="11" width="10.33203125" style="27" bestFit="1" customWidth="1"/>
    <col min="12" max="16384" width="9.33203125" style="27"/>
  </cols>
  <sheetData>
    <row r="1" spans="1:12" ht="9" customHeight="1"/>
    <row r="2" spans="1:12" s="328" customFormat="1" ht="33" customHeight="1">
      <c r="A2" s="558" t="s">
        <v>350</v>
      </c>
      <c r="B2" s="558"/>
      <c r="C2" s="558"/>
      <c r="D2" s="558"/>
      <c r="E2" s="558"/>
      <c r="F2" s="558"/>
      <c r="G2" s="558"/>
      <c r="H2" s="327"/>
    </row>
    <row r="3" spans="1:12" ht="10.5" customHeight="1"/>
    <row r="4" spans="1:12" ht="24" customHeight="1">
      <c r="A4" s="559" t="s">
        <v>0</v>
      </c>
      <c r="B4" s="559" t="s">
        <v>1</v>
      </c>
      <c r="C4" s="559" t="s">
        <v>172</v>
      </c>
      <c r="D4" s="559" t="s">
        <v>53</v>
      </c>
      <c r="E4" s="559" t="s">
        <v>327</v>
      </c>
      <c r="F4" s="559"/>
      <c r="G4" s="559"/>
    </row>
    <row r="5" spans="1:12" ht="24" customHeight="1">
      <c r="A5" s="559"/>
      <c r="B5" s="559"/>
      <c r="C5" s="559"/>
      <c r="D5" s="559"/>
      <c r="E5" s="329" t="s">
        <v>328</v>
      </c>
      <c r="F5" s="329" t="s">
        <v>329</v>
      </c>
      <c r="G5" s="329" t="s">
        <v>330</v>
      </c>
    </row>
    <row r="6" spans="1:12" s="331" customFormat="1" ht="12.75" customHeight="1">
      <c r="A6" s="330">
        <v>1</v>
      </c>
      <c r="B6" s="330">
        <v>2</v>
      </c>
      <c r="C6" s="330">
        <v>3</v>
      </c>
      <c r="D6" s="330">
        <v>4</v>
      </c>
      <c r="E6" s="330">
        <v>5</v>
      </c>
      <c r="F6" s="330">
        <v>6</v>
      </c>
      <c r="G6" s="330">
        <v>7</v>
      </c>
    </row>
    <row r="7" spans="1:12" ht="39" customHeight="1">
      <c r="A7" s="560" t="s">
        <v>331</v>
      </c>
      <c r="B7" s="560"/>
      <c r="C7" s="560"/>
      <c r="D7" s="332" t="s">
        <v>173</v>
      </c>
      <c r="E7" s="333" t="s">
        <v>332</v>
      </c>
      <c r="F7" s="333" t="s">
        <v>332</v>
      </c>
      <c r="G7" s="333" t="s">
        <v>332</v>
      </c>
    </row>
    <row r="8" spans="1:12" s="335" customFormat="1" ht="52.5" customHeight="1">
      <c r="A8" s="334">
        <v>600</v>
      </c>
      <c r="B8" s="334">
        <v>60004</v>
      </c>
      <c r="C8" s="334">
        <v>2310</v>
      </c>
      <c r="D8" s="324" t="s">
        <v>333</v>
      </c>
      <c r="E8" s="377"/>
      <c r="F8" s="377"/>
      <c r="G8" s="378">
        <v>280000</v>
      </c>
    </row>
    <row r="9" spans="1:12" s="335" customFormat="1" ht="51.75" customHeight="1">
      <c r="A9" s="336">
        <v>853</v>
      </c>
      <c r="B9" s="336">
        <v>85311</v>
      </c>
      <c r="C9" s="336">
        <v>2320</v>
      </c>
      <c r="D9" s="337" t="s">
        <v>334</v>
      </c>
      <c r="E9" s="379"/>
      <c r="F9" s="379"/>
      <c r="G9" s="380">
        <v>3800</v>
      </c>
      <c r="H9" s="338"/>
      <c r="I9" s="338"/>
      <c r="J9" s="338"/>
      <c r="K9" s="338"/>
      <c r="L9" s="338"/>
    </row>
    <row r="10" spans="1:12" s="335" customFormat="1" ht="26.25" customHeight="1">
      <c r="A10" s="336">
        <v>921</v>
      </c>
      <c r="B10" s="336">
        <v>92116</v>
      </c>
      <c r="C10" s="336">
        <v>2480</v>
      </c>
      <c r="D10" s="337" t="s">
        <v>335</v>
      </c>
      <c r="E10" s="381">
        <v>880800</v>
      </c>
      <c r="F10" s="379"/>
      <c r="G10" s="382"/>
      <c r="H10" s="338"/>
      <c r="I10" s="338"/>
      <c r="J10" s="338"/>
      <c r="K10" s="338"/>
      <c r="L10" s="338"/>
    </row>
    <row r="11" spans="1:12" s="340" customFormat="1" ht="27" customHeight="1">
      <c r="A11" s="559" t="s">
        <v>336</v>
      </c>
      <c r="B11" s="559"/>
      <c r="C11" s="559"/>
      <c r="D11" s="559"/>
      <c r="E11" s="339">
        <f>SUM(E8:E10)</f>
        <v>880800</v>
      </c>
      <c r="F11" s="339">
        <f>SUM(F8:F10)</f>
        <v>0</v>
      </c>
      <c r="G11" s="339">
        <f>SUM(G8:G10)</f>
        <v>283800</v>
      </c>
      <c r="I11" s="341"/>
    </row>
    <row r="12" spans="1:12" s="340" customFormat="1" ht="47.25" customHeight="1">
      <c r="A12" s="560" t="s">
        <v>337</v>
      </c>
      <c r="B12" s="560"/>
      <c r="C12" s="560"/>
      <c r="D12" s="332" t="s">
        <v>173</v>
      </c>
      <c r="E12" s="332" t="s">
        <v>332</v>
      </c>
      <c r="F12" s="332" t="s">
        <v>332</v>
      </c>
      <c r="G12" s="332" t="s">
        <v>332</v>
      </c>
      <c r="I12" s="341"/>
      <c r="K12" s="342"/>
    </row>
    <row r="13" spans="1:12" s="340" customFormat="1" ht="47.25" customHeight="1">
      <c r="A13" s="343" t="s">
        <v>2</v>
      </c>
      <c r="B13" s="343" t="s">
        <v>338</v>
      </c>
      <c r="C13" s="334">
        <v>2830</v>
      </c>
      <c r="D13" s="344" t="s">
        <v>339</v>
      </c>
      <c r="E13" s="383"/>
      <c r="F13" s="383"/>
      <c r="G13" s="378">
        <v>30000</v>
      </c>
      <c r="I13" s="341"/>
      <c r="K13" s="342"/>
    </row>
    <row r="14" spans="1:12" s="335" customFormat="1" ht="59.25" customHeight="1">
      <c r="A14" s="336">
        <v>630</v>
      </c>
      <c r="B14" s="336">
        <v>63003</v>
      </c>
      <c r="C14" s="336">
        <v>2360</v>
      </c>
      <c r="D14" s="337" t="s">
        <v>340</v>
      </c>
      <c r="E14" s="384"/>
      <c r="F14" s="384"/>
      <c r="G14" s="384">
        <v>6000</v>
      </c>
      <c r="I14" s="345"/>
      <c r="K14" s="71"/>
    </row>
    <row r="15" spans="1:12" s="335" customFormat="1" ht="43.5" customHeight="1">
      <c r="A15" s="336">
        <v>754</v>
      </c>
      <c r="B15" s="336">
        <v>75495</v>
      </c>
      <c r="C15" s="336">
        <v>2820</v>
      </c>
      <c r="D15" s="337" t="s">
        <v>341</v>
      </c>
      <c r="E15" s="384"/>
      <c r="F15" s="384"/>
      <c r="G15" s="384">
        <v>10000</v>
      </c>
      <c r="I15" s="345"/>
      <c r="K15" s="71"/>
    </row>
    <row r="16" spans="1:12" s="335" customFormat="1" ht="63.75" customHeight="1">
      <c r="A16" s="336">
        <v>755</v>
      </c>
      <c r="B16" s="336">
        <v>75515</v>
      </c>
      <c r="C16" s="336">
        <v>2360</v>
      </c>
      <c r="D16" s="337" t="s">
        <v>340</v>
      </c>
      <c r="E16" s="385"/>
      <c r="F16" s="385"/>
      <c r="G16" s="384">
        <v>202625.28</v>
      </c>
      <c r="I16" s="345"/>
      <c r="K16" s="71"/>
    </row>
    <row r="17" spans="1:11" s="335" customFormat="1" ht="24.95" customHeight="1">
      <c r="A17" s="336">
        <v>801</v>
      </c>
      <c r="B17" s="336">
        <v>80102</v>
      </c>
      <c r="C17" s="336">
        <v>2540</v>
      </c>
      <c r="D17" s="337" t="s">
        <v>342</v>
      </c>
      <c r="E17" s="381">
        <v>8016296</v>
      </c>
      <c r="F17" s="385"/>
      <c r="G17" s="385"/>
      <c r="I17" s="345"/>
      <c r="K17" s="71"/>
    </row>
    <row r="18" spans="1:11" s="335" customFormat="1" ht="33" customHeight="1">
      <c r="A18" s="336">
        <v>801</v>
      </c>
      <c r="B18" s="336">
        <v>80102</v>
      </c>
      <c r="C18" s="336">
        <v>2580</v>
      </c>
      <c r="D18" s="337" t="s">
        <v>343</v>
      </c>
      <c r="E18" s="381">
        <v>376580</v>
      </c>
      <c r="F18" s="384"/>
      <c r="G18" s="384"/>
      <c r="I18" s="345"/>
      <c r="K18" s="71"/>
    </row>
    <row r="19" spans="1:11" s="335" customFormat="1" ht="24.95" customHeight="1">
      <c r="A19" s="336">
        <v>801</v>
      </c>
      <c r="B19" s="336">
        <v>80105</v>
      </c>
      <c r="C19" s="336">
        <v>2540</v>
      </c>
      <c r="D19" s="337" t="s">
        <v>342</v>
      </c>
      <c r="E19" s="381">
        <v>2208602</v>
      </c>
      <c r="F19" s="385"/>
      <c r="G19" s="385"/>
      <c r="I19" s="345"/>
      <c r="K19" s="71"/>
    </row>
    <row r="20" spans="1:11" s="335" customFormat="1" ht="30.75" customHeight="1">
      <c r="A20" s="336">
        <v>801</v>
      </c>
      <c r="B20" s="336">
        <v>80105</v>
      </c>
      <c r="C20" s="336">
        <v>2580</v>
      </c>
      <c r="D20" s="337" t="s">
        <v>343</v>
      </c>
      <c r="E20" s="381">
        <v>270088</v>
      </c>
      <c r="F20" s="385"/>
      <c r="G20" s="385"/>
      <c r="I20" s="345"/>
      <c r="K20" s="71"/>
    </row>
    <row r="21" spans="1:11" s="335" customFormat="1" ht="24.95" customHeight="1">
      <c r="A21" s="336">
        <v>801</v>
      </c>
      <c r="B21" s="336">
        <v>80116</v>
      </c>
      <c r="C21" s="336">
        <v>2540</v>
      </c>
      <c r="D21" s="337" t="s">
        <v>342</v>
      </c>
      <c r="E21" s="381">
        <v>3765353</v>
      </c>
      <c r="F21" s="385"/>
      <c r="G21" s="385"/>
      <c r="I21" s="345"/>
      <c r="K21" s="71"/>
    </row>
    <row r="22" spans="1:11" s="335" customFormat="1" ht="24.95" customHeight="1">
      <c r="A22" s="336">
        <v>801</v>
      </c>
      <c r="B22" s="336">
        <v>80120</v>
      </c>
      <c r="C22" s="336">
        <v>2540</v>
      </c>
      <c r="D22" s="337" t="s">
        <v>342</v>
      </c>
      <c r="E22" s="381">
        <v>2562559</v>
      </c>
      <c r="F22" s="379"/>
      <c r="G22" s="379"/>
    </row>
    <row r="23" spans="1:11" s="335" customFormat="1" ht="32.25" customHeight="1">
      <c r="A23" s="336">
        <v>801</v>
      </c>
      <c r="B23" s="336">
        <v>80120</v>
      </c>
      <c r="C23" s="336">
        <v>2580</v>
      </c>
      <c r="D23" s="337" t="s">
        <v>343</v>
      </c>
      <c r="E23" s="381">
        <v>0</v>
      </c>
      <c r="F23" s="379"/>
      <c r="G23" s="379"/>
    </row>
    <row r="24" spans="1:11" s="335" customFormat="1" ht="24.95" customHeight="1">
      <c r="A24" s="336">
        <v>801</v>
      </c>
      <c r="B24" s="336">
        <v>80134</v>
      </c>
      <c r="C24" s="336">
        <v>2540</v>
      </c>
      <c r="D24" s="337" t="s">
        <v>342</v>
      </c>
      <c r="E24" s="381">
        <v>151769</v>
      </c>
      <c r="F24" s="379"/>
      <c r="G24" s="379"/>
    </row>
    <row r="25" spans="1:11" s="335" customFormat="1" ht="24.95" customHeight="1">
      <c r="A25" s="336">
        <v>801</v>
      </c>
      <c r="B25" s="336">
        <v>80152</v>
      </c>
      <c r="C25" s="336">
        <v>2540</v>
      </c>
      <c r="D25" s="337" t="s">
        <v>342</v>
      </c>
      <c r="E25" s="381">
        <v>888896</v>
      </c>
      <c r="F25" s="379"/>
      <c r="G25" s="379"/>
    </row>
    <row r="26" spans="1:11" s="335" customFormat="1" ht="26.25" customHeight="1">
      <c r="A26" s="336">
        <v>801</v>
      </c>
      <c r="B26" s="336">
        <v>80152</v>
      </c>
      <c r="C26" s="336">
        <v>2580</v>
      </c>
      <c r="D26" s="337" t="s">
        <v>343</v>
      </c>
      <c r="E26" s="386">
        <v>22556</v>
      </c>
      <c r="F26" s="387"/>
      <c r="G26" s="387"/>
    </row>
    <row r="27" spans="1:11" s="335" customFormat="1" ht="42.75" customHeight="1">
      <c r="A27" s="336">
        <v>851</v>
      </c>
      <c r="B27" s="336">
        <v>85111</v>
      </c>
      <c r="C27" s="336">
        <v>6230</v>
      </c>
      <c r="D27" s="337" t="s">
        <v>344</v>
      </c>
      <c r="E27" s="381"/>
      <c r="F27" s="379"/>
      <c r="G27" s="381">
        <f>2117313.15+100000</f>
        <v>2217313.15</v>
      </c>
    </row>
    <row r="28" spans="1:11" s="335" customFormat="1" ht="36.75" customHeight="1">
      <c r="A28" s="336">
        <v>852</v>
      </c>
      <c r="B28" s="336">
        <v>85202</v>
      </c>
      <c r="C28" s="336">
        <v>2820</v>
      </c>
      <c r="D28" s="337" t="s">
        <v>341</v>
      </c>
      <c r="E28" s="379"/>
      <c r="F28" s="379"/>
      <c r="G28" s="381">
        <v>381818</v>
      </c>
    </row>
    <row r="29" spans="1:11" s="335" customFormat="1" ht="36.75" customHeight="1">
      <c r="A29" s="336">
        <v>852</v>
      </c>
      <c r="B29" s="336">
        <v>85220</v>
      </c>
      <c r="C29" s="336">
        <v>2820</v>
      </c>
      <c r="D29" s="337" t="s">
        <v>341</v>
      </c>
      <c r="E29" s="379"/>
      <c r="F29" s="379"/>
      <c r="G29" s="381">
        <v>327590</v>
      </c>
    </row>
    <row r="30" spans="1:11" s="335" customFormat="1" ht="34.5" customHeight="1">
      <c r="A30" s="336">
        <v>853</v>
      </c>
      <c r="B30" s="336">
        <v>85311</v>
      </c>
      <c r="C30" s="336">
        <v>2580</v>
      </c>
      <c r="D30" s="337" t="s">
        <v>343</v>
      </c>
      <c r="E30" s="381">
        <v>415584</v>
      </c>
      <c r="F30" s="379"/>
      <c r="G30" s="379"/>
    </row>
    <row r="31" spans="1:11" s="335" customFormat="1" ht="25.5" customHeight="1">
      <c r="A31" s="336">
        <v>854</v>
      </c>
      <c r="B31" s="336">
        <v>85404</v>
      </c>
      <c r="C31" s="336">
        <v>2540</v>
      </c>
      <c r="D31" s="337" t="s">
        <v>342</v>
      </c>
      <c r="E31" s="381">
        <v>903916</v>
      </c>
      <c r="F31" s="379"/>
      <c r="G31" s="379"/>
    </row>
    <row r="32" spans="1:11" s="335" customFormat="1" ht="25.5" customHeight="1">
      <c r="A32" s="336">
        <v>854</v>
      </c>
      <c r="B32" s="336">
        <v>85404</v>
      </c>
      <c r="C32" s="336">
        <v>2580</v>
      </c>
      <c r="D32" s="337" t="s">
        <v>343</v>
      </c>
      <c r="E32" s="381">
        <v>16875</v>
      </c>
      <c r="F32" s="379"/>
      <c r="G32" s="379"/>
    </row>
    <row r="33" spans="1:11" s="335" customFormat="1" ht="25.5" customHeight="1">
      <c r="A33" s="336">
        <v>854</v>
      </c>
      <c r="B33" s="336">
        <v>85410</v>
      </c>
      <c r="C33" s="336">
        <v>2540</v>
      </c>
      <c r="D33" s="337" t="s">
        <v>342</v>
      </c>
      <c r="E33" s="381">
        <v>112982</v>
      </c>
      <c r="F33" s="379"/>
      <c r="G33" s="379"/>
    </row>
    <row r="34" spans="1:11" s="335" customFormat="1" ht="60.75" customHeight="1">
      <c r="A34" s="336">
        <v>921</v>
      </c>
      <c r="B34" s="336">
        <v>92105</v>
      </c>
      <c r="C34" s="336">
        <v>2360</v>
      </c>
      <c r="D34" s="337" t="s">
        <v>340</v>
      </c>
      <c r="E34" s="381"/>
      <c r="F34" s="381"/>
      <c r="G34" s="381">
        <v>80000</v>
      </c>
    </row>
    <row r="35" spans="1:11" s="335" customFormat="1" ht="60.75" customHeight="1">
      <c r="A35" s="336">
        <v>921</v>
      </c>
      <c r="B35" s="336">
        <v>92120</v>
      </c>
      <c r="C35" s="336">
        <v>2720</v>
      </c>
      <c r="D35" s="337" t="s">
        <v>345</v>
      </c>
      <c r="E35" s="379"/>
      <c r="F35" s="379"/>
      <c r="G35" s="381">
        <v>30000</v>
      </c>
    </row>
    <row r="36" spans="1:11" s="335" customFormat="1" ht="60.75" customHeight="1">
      <c r="A36" s="336">
        <v>926</v>
      </c>
      <c r="B36" s="336">
        <v>92605</v>
      </c>
      <c r="C36" s="336">
        <v>2360</v>
      </c>
      <c r="D36" s="337" t="s">
        <v>340</v>
      </c>
      <c r="E36" s="379"/>
      <c r="F36" s="379"/>
      <c r="G36" s="381">
        <v>20000</v>
      </c>
      <c r="I36" s="345"/>
      <c r="K36" s="345"/>
    </row>
    <row r="37" spans="1:11" s="335" customFormat="1" ht="22.5" customHeight="1">
      <c r="A37" s="561" t="s">
        <v>346</v>
      </c>
      <c r="B37" s="561"/>
      <c r="C37" s="561"/>
      <c r="D37" s="561"/>
      <c r="E37" s="339">
        <f>SUM(E13:E36)</f>
        <v>19712056</v>
      </c>
      <c r="F37" s="339">
        <f t="shared" ref="F37:G37" si="0">SUM(F13:F36)</f>
        <v>0</v>
      </c>
      <c r="G37" s="339">
        <f t="shared" si="0"/>
        <v>3305346.4299999997</v>
      </c>
    </row>
    <row r="38" spans="1:11" s="347" customFormat="1" ht="26.25" customHeight="1">
      <c r="A38" s="562" t="s">
        <v>347</v>
      </c>
      <c r="B38" s="562"/>
      <c r="C38" s="562"/>
      <c r="D38" s="562"/>
      <c r="E38" s="562"/>
      <c r="F38" s="562"/>
      <c r="G38" s="346">
        <f>SUM(E11,G11,E37,G37)</f>
        <v>24182002.43</v>
      </c>
    </row>
    <row r="39" spans="1:11" ht="15.75" customHeight="1"/>
    <row r="40" spans="1:11" ht="15.75" customHeight="1"/>
    <row r="41" spans="1:11" ht="15.75" customHeight="1"/>
    <row r="42" spans="1:11" ht="15.75" customHeight="1">
      <c r="A42" s="27"/>
      <c r="B42" s="27"/>
      <c r="C42" s="27"/>
    </row>
    <row r="43" spans="1:11" ht="15.75" customHeight="1">
      <c r="A43" s="27"/>
      <c r="B43" s="27"/>
      <c r="C43" s="27"/>
    </row>
    <row r="44" spans="1:11" ht="15.75" customHeight="1">
      <c r="A44" s="27"/>
      <c r="B44" s="27"/>
      <c r="C44" s="27"/>
    </row>
    <row r="45" spans="1:11" ht="15.75" customHeight="1"/>
    <row r="46" spans="1:11" ht="15.75" customHeight="1"/>
    <row r="47" spans="1:11" ht="15.75" customHeight="1"/>
    <row r="48" spans="1:11" ht="15.75" customHeight="1"/>
    <row r="49" spans="4:12" ht="15.75" customHeight="1"/>
    <row r="50" spans="4:12" s="71" customFormat="1" ht="15.75" customHeight="1">
      <c r="D50" s="27"/>
      <c r="E50" s="27"/>
      <c r="F50" s="27"/>
      <c r="G50" s="27"/>
      <c r="H50" s="27"/>
      <c r="I50" s="27"/>
      <c r="J50" s="27"/>
      <c r="K50" s="27"/>
      <c r="L50" s="27"/>
    </row>
    <row r="51" spans="4:12" s="71" customFormat="1" ht="15.75" customHeight="1">
      <c r="D51" s="27"/>
      <c r="E51" s="27"/>
      <c r="F51" s="27"/>
      <c r="G51" s="27"/>
      <c r="H51" s="27"/>
      <c r="I51" s="27"/>
      <c r="J51" s="27"/>
      <c r="K51" s="27"/>
      <c r="L51" s="27"/>
    </row>
    <row r="52" spans="4:12" s="71" customFormat="1" ht="15.75" customHeight="1">
      <c r="D52" s="27"/>
      <c r="E52" s="27"/>
      <c r="F52" s="27"/>
      <c r="G52" s="27"/>
      <c r="H52" s="27"/>
      <c r="I52" s="27"/>
      <c r="J52" s="27"/>
      <c r="K52" s="27"/>
      <c r="L52" s="27"/>
    </row>
  </sheetData>
  <sheetProtection formatColumns="0" formatRows="0"/>
  <mergeCells count="11">
    <mergeCell ref="A7:C7"/>
    <mergeCell ref="A11:D11"/>
    <mergeCell ref="A12:C12"/>
    <mergeCell ref="A37:D37"/>
    <mergeCell ref="A38:F38"/>
    <mergeCell ref="A2:G2"/>
    <mergeCell ref="A4:A5"/>
    <mergeCell ref="B4:B5"/>
    <mergeCell ref="C4:C5"/>
    <mergeCell ref="D4:D5"/>
    <mergeCell ref="E4:G4"/>
  </mergeCells>
  <pageMargins left="0.59055118110236227" right="0.31496062992125984" top="1.4173228346456694" bottom="0.62992125984251968" header="0.51181102362204722" footer="0.47244094488188981"/>
  <pageSetup paperSize="9" scale="85" orientation="portrait" verticalDpi="300" r:id="rId1"/>
  <headerFooter differentOddEven="1" differentFirst="1" alignWithMargins="0">
    <oddFooter>&amp;C&amp;P</oddFooter>
    <firstHeader>&amp;R&amp;10Załącznik Nr 1 
do uchwały Nr ..............
Rady  Powiatu  Otwockiego
z dnia 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Tab.2a </vt:lpstr>
      <vt:lpstr>Tab.3</vt:lpstr>
      <vt:lpstr>Tab.5 </vt:lpstr>
      <vt:lpstr>Tab.7</vt:lpstr>
      <vt:lpstr>Zał.1</vt:lpstr>
      <vt:lpstr>'Tab.2a '!Obszar_wydruku</vt:lpstr>
      <vt:lpstr>Tab.3!Obszar_wydruku</vt:lpstr>
      <vt:lpstr>'Tab.5 '!Obszar_wydruku</vt:lpstr>
      <vt:lpstr>Zał.1!Obszar_wydruku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2024-04-08T14:24:03Z</cp:lastPrinted>
  <dcterms:created xsi:type="dcterms:W3CDTF">2015-10-09T11:05:37Z</dcterms:created>
  <dcterms:modified xsi:type="dcterms:W3CDTF">2024-04-08T14:25:51Z</dcterms:modified>
</cp:coreProperties>
</file>