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ORIS\Desktop\253. Zarząd 22.09.2022 Nr 253\PKT 9 Uchwała RP zmiany w budżecie\"/>
    </mc:Choice>
  </mc:AlternateContent>
  <xr:revisionPtr revIDLastSave="0" documentId="13_ncr:1_{6C0459A5-3839-421C-BB12-482457E9154B}" xr6:coauthVersionLast="47" xr6:coauthVersionMax="47" xr10:uidLastSave="{00000000-0000-0000-0000-000000000000}"/>
  <bookViews>
    <workbookView xWindow="-108" yWindow="-108" windowWidth="23256" windowHeight="12576" tabRatio="821" xr2:uid="{00000000-000D-0000-FFFF-FFFF00000000}"/>
  </bookViews>
  <sheets>
    <sheet name="Tab.2a " sheetId="67" r:id="rId1"/>
    <sheet name="Tab.3" sheetId="21" r:id="rId2"/>
    <sheet name="Tab.5 " sheetId="68" r:id="rId3"/>
    <sheet name="Tab.6 " sheetId="77" r:id="rId4"/>
    <sheet name="Zał.1 " sheetId="76" r:id="rId5"/>
  </sheets>
  <externalReferences>
    <externalReference r:id="rId6"/>
    <externalReference r:id="rId7"/>
    <externalReference r:id="rId8"/>
  </externalReference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>#REF!</definedName>
    <definedName name="_xlnm._FilterDatabase" localSheetId="0" hidden="1">'Tab.2a '!$L$1:$L$93</definedName>
    <definedName name="_xlnm._FilterDatabase" localSheetId="2" hidden="1">'Tab.5 '!$C$2:$C$175</definedName>
    <definedName name="_xlnm._FilterDatabase" localSheetId="4" hidden="1">'Zał.1 '!$C$1:$C$62</definedName>
    <definedName name="IdWzor">[1]DaneZrodlowe!$N$3</definedName>
    <definedName name="Inwestycje" localSheetId="0">#REF!</definedName>
    <definedName name="Inwestycje" localSheetId="2">#REF!</definedName>
    <definedName name="Inwestycje" localSheetId="3">#REF!</definedName>
    <definedName name="Inwestycje" localSheetId="4">#REF!</definedName>
    <definedName name="Inwestycje">#REF!</definedName>
    <definedName name="KwartalRb">[2]definicja!$B$5</definedName>
    <definedName name="_xlnm.Print_Area" localSheetId="0">'Tab.2a '!$A$2:$K$88</definedName>
    <definedName name="_xlnm.Print_Area" localSheetId="1">Tab.3!$A$2:$D$30</definedName>
    <definedName name="_xlnm.Print_Area" localSheetId="2">'Tab.5 '!$A$2:$F$175</definedName>
    <definedName name="_xlnm.Print_Area" localSheetId="4">'Zał.1 '!$A$2:$G$48</definedName>
    <definedName name="Ostatni_rok_analizy">[3]WPF_Analiza!$L$1</definedName>
    <definedName name="Rok_bazowy">[2]DaneZrodlowe!$O$1</definedName>
    <definedName name="RokBazowy">[3]DaneZrodlowe!$N$1</definedName>
    <definedName name="RokMaxProg">[3]DaneZrodlowe!$Q$1</definedName>
    <definedName name="RokRb">[2]definicja!$B$4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>#REF!</definedName>
    <definedName name="version">[3]definicja!$D$1</definedName>
    <definedName name="WydatkiPar">[2]definicja!$H$5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1" l="1"/>
  <c r="H82" i="67"/>
  <c r="I82" i="67"/>
  <c r="J82" i="67"/>
  <c r="H58" i="67"/>
  <c r="I58" i="67"/>
  <c r="J58" i="67"/>
  <c r="F58" i="67"/>
  <c r="G58" i="67"/>
  <c r="F57" i="67" l="1"/>
  <c r="G16" i="77"/>
  <c r="G15" i="77" s="1"/>
  <c r="G22" i="77"/>
  <c r="G21" i="77" s="1"/>
  <c r="F22" i="77"/>
  <c r="F21" i="77" s="1"/>
  <c r="F16" i="77"/>
  <c r="F15" i="77" s="1"/>
  <c r="F13" i="77"/>
  <c r="F12" i="77" s="1"/>
  <c r="F6" i="77" s="1"/>
  <c r="F27" i="77" s="1"/>
  <c r="G12" i="77"/>
  <c r="G7" i="77"/>
  <c r="G6" i="77" s="1"/>
  <c r="F7" i="77"/>
  <c r="G27" i="77" l="1"/>
  <c r="J27" i="67"/>
  <c r="F28" i="67"/>
  <c r="G38" i="67" l="1"/>
  <c r="F72" i="67"/>
  <c r="F73" i="67" s="1"/>
  <c r="F82" i="67" s="1"/>
  <c r="F18" i="67"/>
  <c r="F47" i="76"/>
  <c r="G44" i="76"/>
  <c r="E39" i="76"/>
  <c r="G38" i="76"/>
  <c r="E47" i="76"/>
  <c r="F21" i="76"/>
  <c r="E21" i="76"/>
  <c r="G18" i="76"/>
  <c r="G21" i="76" s="1"/>
  <c r="G47" i="76" l="1"/>
  <c r="G48" i="76" s="1"/>
  <c r="H16" i="67" l="1"/>
  <c r="I16" i="67"/>
  <c r="H7" i="67"/>
  <c r="I7" i="67"/>
  <c r="J7" i="67"/>
  <c r="D17" i="21"/>
  <c r="G55" i="67" l="1"/>
  <c r="F50" i="67"/>
  <c r="F47" i="67"/>
  <c r="J46" i="67"/>
  <c r="F45" i="67"/>
  <c r="F39" i="67"/>
  <c r="J38" i="67"/>
  <c r="F36" i="67"/>
  <c r="F26" i="67"/>
  <c r="F25" i="67"/>
  <c r="G24" i="67"/>
  <c r="F24" i="67" s="1"/>
  <c r="G62" i="67" l="1"/>
  <c r="F55" i="67"/>
  <c r="D28" i="21"/>
  <c r="G23" i="67"/>
  <c r="G81" i="67" l="1"/>
  <c r="H81" i="67"/>
  <c r="I81" i="67"/>
  <c r="J81" i="67"/>
  <c r="F81" i="67"/>
  <c r="G66" i="67"/>
  <c r="D18" i="21" l="1"/>
  <c r="G54" i="67" l="1"/>
  <c r="F53" i="67"/>
  <c r="F54" i="67" s="1"/>
  <c r="F37" i="67" l="1"/>
  <c r="G43" i="67"/>
  <c r="G42" i="67" s="1"/>
  <c r="G9" i="67" l="1"/>
  <c r="F23" i="67" l="1"/>
  <c r="D20" i="21" l="1"/>
  <c r="G73" i="67" l="1"/>
  <c r="G82" i="67" s="1"/>
  <c r="H73" i="67"/>
  <c r="I73" i="67"/>
  <c r="J16" i="67"/>
  <c r="H27" i="67"/>
  <c r="I27" i="67"/>
  <c r="G75" i="67" l="1"/>
  <c r="H75" i="67"/>
  <c r="I75" i="67"/>
  <c r="F74" i="67"/>
  <c r="F75" i="67" s="1"/>
  <c r="H70" i="67"/>
  <c r="G31" i="67" l="1"/>
  <c r="F31" i="67" s="1"/>
  <c r="H65" i="67"/>
  <c r="I65" i="67"/>
  <c r="J65" i="67"/>
  <c r="H60" i="67"/>
  <c r="I60" i="67"/>
  <c r="J60" i="67"/>
  <c r="H56" i="67"/>
  <c r="I56" i="67"/>
  <c r="J56" i="67"/>
  <c r="G56" i="67"/>
  <c r="F56" i="67"/>
  <c r="G65" i="67"/>
  <c r="F64" i="67"/>
  <c r="F65" i="67" s="1"/>
  <c r="G30" i="67" l="1"/>
  <c r="G27" i="67" s="1"/>
  <c r="F27" i="67" s="1"/>
  <c r="G17" i="67"/>
  <c r="G16" i="67" s="1"/>
  <c r="F16" i="67" s="1"/>
  <c r="F15" i="67"/>
  <c r="J14" i="67"/>
  <c r="J52" i="67" s="1"/>
  <c r="G10" i="67"/>
  <c r="G7" i="67" s="1"/>
  <c r="F7" i="67" l="1"/>
  <c r="F17" i="67"/>
  <c r="D15" i="21"/>
  <c r="D14" i="21" s="1"/>
  <c r="J79" i="67" l="1"/>
  <c r="I79" i="67"/>
  <c r="H79" i="67"/>
  <c r="G79" i="67"/>
  <c r="F79" i="67"/>
  <c r="J77" i="67"/>
  <c r="I77" i="67"/>
  <c r="H77" i="67"/>
  <c r="G77" i="67"/>
  <c r="F76" i="67"/>
  <c r="F77" i="67" s="1"/>
  <c r="I70" i="67"/>
  <c r="G70" i="67"/>
  <c r="F68" i="67"/>
  <c r="F70" i="67" s="1"/>
  <c r="H67" i="67"/>
  <c r="G67" i="67"/>
  <c r="F66" i="67"/>
  <c r="F67" i="67" s="1"/>
  <c r="K63" i="67"/>
  <c r="J63" i="67"/>
  <c r="I63" i="67"/>
  <c r="H63" i="67"/>
  <c r="G63" i="67"/>
  <c r="F62" i="67"/>
  <c r="F61" i="67"/>
  <c r="G60" i="67"/>
  <c r="F59" i="67"/>
  <c r="F60" i="67" s="1"/>
  <c r="G51" i="67"/>
  <c r="G46" i="67" s="1"/>
  <c r="I46" i="67"/>
  <c r="H46" i="67"/>
  <c r="F43" i="67"/>
  <c r="I42" i="67"/>
  <c r="H42" i="67"/>
  <c r="F42" i="67" s="1"/>
  <c r="I38" i="67"/>
  <c r="H38" i="67"/>
  <c r="F38" i="67" s="1"/>
  <c r="F35" i="67"/>
  <c r="I34" i="67"/>
  <c r="H34" i="67"/>
  <c r="G34" i="67"/>
  <c r="F30" i="67"/>
  <c r="I14" i="67"/>
  <c r="H14" i="67"/>
  <c r="G14" i="67"/>
  <c r="F13" i="67"/>
  <c r="F10" i="67"/>
  <c r="F9" i="67"/>
  <c r="F14" i="67" l="1"/>
  <c r="G52" i="67"/>
  <c r="H52" i="67"/>
  <c r="I52" i="67"/>
  <c r="F46" i="67"/>
  <c r="F63" i="67"/>
  <c r="F34" i="67"/>
  <c r="F51" i="67"/>
  <c r="F52" i="67" l="1"/>
  <c r="D26" i="21"/>
  <c r="D10" i="21"/>
  <c r="D7" i="21"/>
  <c r="D13" i="21" l="1"/>
</calcChain>
</file>

<file path=xl/sharedStrings.xml><?xml version="1.0" encoding="utf-8"?>
<sst xmlns="http://schemas.openxmlformats.org/spreadsheetml/2006/main" count="1047" uniqueCount="383">
  <si>
    <t>Dział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</si>
  <si>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</si>
  <si>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</si>
  <si>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</si>
  <si>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</si>
  <si>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</si>
  <si>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</si>
  <si>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</si>
  <si>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</si>
  <si>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</si>
  <si>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</si>
  <si>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</si>
  <si>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</si>
  <si>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</si>
  <si>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</si>
  <si>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</si>
  <si>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</si>
  <si>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</si>
  <si>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</si>
  <si>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</si>
  <si>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</si>
  <si>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</si>
  <si>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</si>
  <si>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</si>
  <si>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</si>
  <si>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</si>
  <si>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</si>
  <si>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</si>
  <si>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</si>
  <si>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</si>
  <si>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</si>
  <si>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</si>
  <si>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</si>
  <si>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</si>
  <si>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</si>
  <si>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</si>
  <si>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>w tym:</t>
  </si>
  <si>
    <t>9.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</si>
  <si>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</si>
  <si>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</si>
  <si>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</si>
  <si>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</si>
  <si>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</si>
  <si>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</si>
  <si>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Regionalne partnerstwo samorządów Mazowsza dla aktywizacji społeczeństwa informacyjnego w zakresie e-administracji i geoinformacji</t>
  </si>
  <si>
    <t>Przychody ze sprzedaży innych papierów wartościowych</t>
  </si>
  <si>
    <t>§ 931</t>
  </si>
  <si>
    <t>Modernizacja budynku Specjalnego Ośrodka Szkolno-Wychowawczego Nr 1 - wzmocnienie stropów, dostosowanie budynku do zaleceń  ppoż.</t>
  </si>
  <si>
    <t>Rozdz.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</si>
  <si>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</si>
  <si>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</si>
  <si>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</si>
  <si>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</si>
  <si>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</si>
  <si>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8.</t>
  </si>
  <si>
    <t>10.</t>
  </si>
  <si>
    <t>11.</t>
  </si>
  <si>
    <t>Gmina Celestynów</t>
  </si>
  <si>
    <t xml:space="preserve">Rozbudowa dróg powiatowych Nr 2715W i Nr 2716W w miejsc. Dyzin, Jatne i Celestynów, gm. Celestynów, powiat otwocki </t>
  </si>
  <si>
    <t xml:space="preserve">Przebudowa mostu w drodze powiatowej Nr 2722W w Pogorzeli </t>
  </si>
  <si>
    <t>WPF</t>
  </si>
  <si>
    <t>Poprawa bezpieczeństwa ruchu drogowego na przejściu dla pieszych w Pogorzeli na ul. Warszawskiej na drodze Nr 2715W</t>
  </si>
  <si>
    <t>A. 159 170</t>
  </si>
  <si>
    <t>Rozbudowa drogi powiatowej Nr 2713W w miejscowościach Stara Wieś, Dąbrówka i Celestynów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</si>
  <si>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</si>
  <si>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</si>
  <si>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>Poprawa bezpieczeństwa ruchu drogowego na przejściu dla pieszych w Józefowie na ul. Granicznej na drodze nr 2768W</t>
  </si>
  <si>
    <t>Gmina Otwock</t>
  </si>
  <si>
    <t xml:space="preserve">Poprawa bezpieczeństwa ruchu drogowego na  przejściu dla pieszych w Otwocku na ul. Narutowicza na drodze Nr 2759W
</t>
  </si>
  <si>
    <t>A. 159 090</t>
  </si>
  <si>
    <t>Poprawa bezpieczeństwa ruchu poprzez budowę ciągów pieszych i rowerowych na ul. Warszawskiej, ul. Jana Pawła II i ul. Poniatowskiego</t>
  </si>
  <si>
    <t>Rozbudowa skrzyżowania dróg powiatowych Nr 2765W ul. Karczewskiej i Nr 2760W  ul. Batorego i ul. Matejki w Otwocku</t>
  </si>
  <si>
    <t>D. 1 000 000</t>
  </si>
  <si>
    <t>Gmina Karczew</t>
  </si>
  <si>
    <t>Modernizacja drogi powiatowej Nr 2730W Kępa Nadbrzeska - Otwock Wielki</t>
  </si>
  <si>
    <t>B. 300 000</t>
  </si>
  <si>
    <t>12.</t>
  </si>
  <si>
    <t>Poprawa bezpieczeństwa ruchu drogowego na przejściu dla pieszych w Sobiekursku na drodze Nr 2726W</t>
  </si>
  <si>
    <t>13.</t>
  </si>
  <si>
    <t>Poprawa bezpieczeństwa ruchu drogowego w obszarze oddziaływania przejścia dla pieszych w Karczewie na ul. Mickiewicza na drodze nr 2771W</t>
  </si>
  <si>
    <t>Gmina Kołbiel</t>
  </si>
  <si>
    <t>14.</t>
  </si>
  <si>
    <t>Projekt i budowa ciągu pieszo – rowerowego w drodze powiatowej Nr  2739W                      w miejsc. Gadka</t>
  </si>
  <si>
    <t>15.</t>
  </si>
  <si>
    <t>Poprawa bezpieczeństwa ruchu drogowego na  przejściu dla pieszych w  Kątach na ul. Królewskiej na drodze Nr 2745W</t>
  </si>
  <si>
    <t>Gmina Sobienie Jeziory</t>
  </si>
  <si>
    <t>16.</t>
  </si>
  <si>
    <t>Przebudowa mostu na przepust w ciągu drogi powiatowej Nr 2735W Warszówka – Warszawice w Warszawicach </t>
  </si>
  <si>
    <t>Gmina Wiązowna</t>
  </si>
  <si>
    <t>17.</t>
  </si>
  <si>
    <t>Budowa chodników w drogach powiatowych na terenie gminy Wiązowna - Majdan   ul. Widoczna</t>
  </si>
  <si>
    <t>18.</t>
  </si>
  <si>
    <t>Remont drogi powiatowej Nr 2710W na odcinku od drogi krajowej S17 do mostu na rzece Świder</t>
  </si>
  <si>
    <t>19.</t>
  </si>
  <si>
    <t>Modernizacja infrastruktury drogowej dróg powiatowych Powiatu Otwockiego polegająca na modernizacji przepraw przez cieki (mosty w m. Glinianka, Kąty, Grabianka, Janów, Nadbrzeż, Brzezinka)</t>
  </si>
  <si>
    <t>20.</t>
  </si>
  <si>
    <t>Zakupy inwestycyjne w Zarządzie Dróg Powiatowych</t>
  </si>
  <si>
    <t>Razem Rozdział 60014</t>
  </si>
  <si>
    <t>21.</t>
  </si>
  <si>
    <t>Razem Rozdział 71095</t>
  </si>
  <si>
    <t>22.</t>
  </si>
  <si>
    <t>Budowa budynku siedziby Starostwa Powiatowego w Otwocku oraz wybranych powiatowych jednostek organizacyjnych i wybranych służb powiatowych wraz z zagospodarowaniem terenu</t>
  </si>
  <si>
    <t xml:space="preserve">Zakup samochodu służbowego dla potrzeb Starostwa Powiatowego w Otwocku </t>
  </si>
  <si>
    <t xml:space="preserve">  Razem Rozdział 75020</t>
  </si>
  <si>
    <t>24.</t>
  </si>
  <si>
    <t>Rezerwa na inwestycje i zakupy inwestycyjne</t>
  </si>
  <si>
    <t>Razem rozdział 75818</t>
  </si>
  <si>
    <t>25.</t>
  </si>
  <si>
    <t>Wniesienie wkładu pieniężnego - zwiększenie udziału w Powiatowym Centrum Zdrowia Sp. z o.o.</t>
  </si>
  <si>
    <t>26.</t>
  </si>
  <si>
    <t>Razem Rozdział 85111</t>
  </si>
  <si>
    <t>27.</t>
  </si>
  <si>
    <t xml:space="preserve">Budowa Domu Pomocy Społecznej "Wrzos" </t>
  </si>
  <si>
    <t>Razem Rozdział 85202</t>
  </si>
  <si>
    <t>28.</t>
  </si>
  <si>
    <t>Razem Rozdział 85403</t>
  </si>
  <si>
    <t>29.</t>
  </si>
  <si>
    <t>Modernizacja budynków gospodarczych z uwzględnieniem wymiany pokrycia dachowego</t>
  </si>
  <si>
    <t>Razem Rozdział 85510</t>
  </si>
  <si>
    <t>A. Dotacje i środki z budżetu państwa (np. od wojewody, MEN, UKFiS, …), w tym: Rządowy Fundusz Rozwoju Dróg</t>
  </si>
  <si>
    <t>B. Środki i dotacje otrzymane od innych jst oraz innych jednostek zaliczanych do sektora finansów publicznych</t>
  </si>
  <si>
    <t>C. Inne źródła  - Rządowy Fundusz Inwestycji Lokalnych 2020</t>
  </si>
  <si>
    <t>D. Inne źródła  - Rządowy Fundusz Inwestycji Lokalnych 2021</t>
  </si>
  <si>
    <t>F. Inne źródła - Program Inwestycji Strategicznych - Polski Ład</t>
  </si>
  <si>
    <t>a)  środki z Rządowego Funduszu Inwestycji Lokalnych</t>
  </si>
  <si>
    <t>b)  środki z Rządowego Funduszu Rozwoju Dróg</t>
  </si>
  <si>
    <t xml:space="preserve">c)  środki z tytułu uzupełnienia subwencji ogólnej </t>
  </si>
  <si>
    <t>C. 5 500 000</t>
  </si>
  <si>
    <t>A. 196 800</t>
  </si>
  <si>
    <t>A. 155 768</t>
  </si>
  <si>
    <t>D. 3 480 000</t>
  </si>
  <si>
    <t>Plan wydatków majątkowych na 2022 rok  - po zmianach</t>
  </si>
  <si>
    <t>Przychody i rozchody budżetu w 2022 roku - po zmianach</t>
  </si>
  <si>
    <t>A. 200 000</t>
  </si>
  <si>
    <t>D. 4 295 224</t>
  </si>
  <si>
    <t>Dotacja dla Powiatowego Centrum Zdrowia Sp. z o.o. w Otwocku na przebudowę i modernizację podziemia szpitala oraz modernizację przychodni specjalistycznej</t>
  </si>
  <si>
    <t>Rozdział</t>
  </si>
  <si>
    <t>Paragraf</t>
  </si>
  <si>
    <t>Wyszczególnienie</t>
  </si>
  <si>
    <t>Dochody</t>
  </si>
  <si>
    <t>Wydatki</t>
  </si>
  <si>
    <t>010</t>
  </si>
  <si>
    <t>Rolnictwo i łowiectwo</t>
  </si>
  <si>
    <t>01005</t>
  </si>
  <si>
    <t>Prace geodezyjno-urządzeniowe na potrzeby rolnictwa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</si>
  <si>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</si>
  <si>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</si>
  <si>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</si>
  <si>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</si>
  <si>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</si>
  <si>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</si>
  <si>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</si>
  <si>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</si>
  <si>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</si>
  <si>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</si>
  <si>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</si>
  <si>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</si>
  <si>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</si>
  <si>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</si>
  <si>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</si>
  <si>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</si>
  <si>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</si>
  <si>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</si>
  <si>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</si>
  <si>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</si>
  <si>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</si>
  <si>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</si>
  <si>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</si>
  <si>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</si>
  <si>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</si>
  <si>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</si>
  <si>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</si>
  <si>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</si>
  <si>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</si>
  <si>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Wpłaty na PPK finansowane przez podmiot zatrudniający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</si>
  <si>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</si>
  <si>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</si>
  <si>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</si>
  <si>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</si>
  <si>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</si>
  <si>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</si>
  <si>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</si>
  <si>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</si>
  <si>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</si>
  <si>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</si>
  <si>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</si>
  <si>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</si>
  <si>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</si>
  <si>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</si>
  <si>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</si>
  <si>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</si>
  <si>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</si>
  <si>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</si>
  <si>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</si>
  <si>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</si>
  <si>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</si>
  <si>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</si>
  <si>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Pozostałe zadania w zakresie polityki społecznej</t>
  </si>
  <si>
    <t>Zespoły do spraw orzekania o niepełnosprawności</t>
  </si>
  <si>
    <t>855</t>
  </si>
  <si>
    <t>Rodzina</t>
  </si>
  <si>
    <t>85508</t>
  </si>
  <si>
    <t>Rodziny zastępcze</t>
  </si>
  <si>
    <t>Świadczenia społeczne</t>
  </si>
  <si>
    <t>85510</t>
  </si>
  <si>
    <t>Działalność placówek opiekuńczo-wychowawczych</t>
  </si>
  <si>
    <t>Dochody i wydatki związane z realizacją zadań z zakresu administracji rządowej i innych zadań zleconych                                                                jednostce samorządu terytorialnego odrębnymi ustawami na 2022 rok - po zmianach</t>
  </si>
  <si>
    <t>Razem rozdział 75410</t>
  </si>
  <si>
    <t>30.</t>
  </si>
  <si>
    <t>Zakup plotera dla potrzeb Powiatowego Ośrodka Dokumentacji Geodezyjnej                i Kartograficznej</t>
  </si>
  <si>
    <t>Razem Rozdział 71012</t>
  </si>
  <si>
    <t>31.</t>
  </si>
  <si>
    <t>Projekt i budowa brakującego ciągu pieszo-rowerowego i odwodnienia w drodze powiatowej Nr 2759W – ul. Narutowicza w Otwocku na wysokości OSP Jabłonna i dalej w kierunku Świerku</t>
  </si>
  <si>
    <t>32.</t>
  </si>
  <si>
    <t>Dotacja na dofinansowanie zakupu samochodu ratowniczo-gaśniczego na potrzeby Komendy Powiatowej PSP w Otwocku</t>
  </si>
  <si>
    <t xml:space="preserve">Rozbudowa drogi powiatowej Nr 2715W </t>
  </si>
  <si>
    <t>A. 0</t>
  </si>
  <si>
    <t>Dotacja na sfinansowanie wymaganego wkładu własnego dla placówki prowadzącej  Warsztaty Terapii Zajęciowej  przez  Polskie Stowarzyszenie na Rzecz Osób  z Niepełnosprawnością Intelektualną   w Otwocku, ul. Moniuszki 41  na zakup samochodu</t>
  </si>
  <si>
    <t>Razem Rozdział 85311</t>
  </si>
  <si>
    <t>Rozbudowa i modernizacja Domu Pomocy Społecznej Wrzos w Otwocku</t>
  </si>
  <si>
    <t>Modernizacja chodnika na drodze powiatowej Nr 2774W ul. Wiślanej w Karczewie</t>
  </si>
  <si>
    <t>Opracowanie dokumentacji projektowej przebudowy drogi powiatowej Nr 2724W w zakresie wykonania chodnika  w miejscowości Całowanie</t>
  </si>
  <si>
    <t>B. 30 000</t>
  </si>
  <si>
    <t>A. 1 079 919</t>
  </si>
  <si>
    <t>F. 0</t>
  </si>
  <si>
    <t>33.</t>
  </si>
  <si>
    <t>34.</t>
  </si>
  <si>
    <t>35.</t>
  </si>
  <si>
    <t>36.</t>
  </si>
  <si>
    <t>37.</t>
  </si>
  <si>
    <t/>
  </si>
  <si>
    <t>2110</t>
  </si>
  <si>
    <t>Dotacja celowa otrzymana z budżetu państwa na zadania bieżące z zakresu administracji rządowej oraz inne zadania zlecone ustawami realizowane przez powiat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</si>
  <si>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</si>
  <si>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</si>
  <si>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</si>
  <si>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</si>
  <si>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</si>
  <si>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</si>
  <si>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</si>
  <si>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</si>
  <si>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</si>
  <si>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</si>
  <si>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</si>
  <si>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</si>
  <si>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</si>
  <si>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</si>
  <si>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</si>
  <si>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</si>
  <si>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</si>
  <si>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</si>
  <si>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</si>
  <si>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</si>
  <si>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</si>
  <si>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</si>
  <si>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</si>
  <si>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</si>
  <si>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</si>
  <si>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</si>
  <si>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</si>
  <si>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</si>
  <si>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</si>
  <si>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4710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</si>
  <si>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</si>
  <si>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</si>
  <si>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</si>
  <si>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</si>
  <si>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</si>
  <si>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</si>
  <si>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</si>
  <si>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</si>
  <si>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</si>
  <si>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</si>
  <si>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</si>
  <si>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</si>
  <si>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</si>
  <si>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</si>
  <si>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</si>
  <si>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</si>
  <si>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</si>
  <si>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</si>
  <si>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</si>
  <si>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</si>
  <si>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</si>
  <si>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</si>
  <si>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85231</t>
  </si>
  <si>
    <t>Pomoc dla cudzoziemców</t>
  </si>
  <si>
    <t>3110</t>
  </si>
  <si>
    <t>853</t>
  </si>
  <si>
    <t>85321</t>
  </si>
  <si>
    <t>2160</t>
  </si>
  <si>
    <t>Dotacja celowa otrzymana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</si>
  <si>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</si>
  <si>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>ul. Powstańców Warszawy i            ul. Wawerska w Otwocku</t>
  </si>
  <si>
    <t>Rozbudowa drogi powiatowej Nr 2715W ul. Powstańców Warszawy  i ul. Wawerskiej w Otwocku</t>
  </si>
  <si>
    <t>Pozostała działalność</t>
  </si>
  <si>
    <t>4510</t>
  </si>
  <si>
    <t>Opłaty na rzecz budżetu państwa</t>
  </si>
  <si>
    <t>Wykonanie pomostów/przystani do wodowania i cumowania kajaków na rzece Świder</t>
  </si>
  <si>
    <t>Razem Rozdział 63003</t>
  </si>
  <si>
    <t>38.</t>
  </si>
  <si>
    <t>85395</t>
  </si>
  <si>
    <t>Dotacje udzielone w 2022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</si>
  <si>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</si>
  <si>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</si>
  <si>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</si>
  <si>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</si>
  <si>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</si>
  <si>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</si>
  <si>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Dotacje celowe przekazane gminie na zadania bieżące realizowane na podstawie porozumień (umów) między jednostkami samorządu terytorialnego</t>
  </si>
  <si>
    <t>Dotacja celowa na pomoc finansową udzielaną między jednostkami samorządu terytorialnego na dofinansowanie własnych zadań inwestycyjnych i zakupów inwestycyjnych</t>
  </si>
  <si>
    <t>Dotacje celowe przekazane do samorządu województwa na inwestycje i zakupy inwestycyjne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</si>
  <si>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</si>
  <si>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Wpłaty jednostek na państwowy fundusz celowy na finansowanie lub dofinansowanie zadań inwestycyjnych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</si>
  <si>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</si>
  <si>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</si>
  <si>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</si>
  <si>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</si>
  <si>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</si>
  <si>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</si>
  <si>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</si>
  <si>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</si>
  <si>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</si>
  <si>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Dotacja podmiotowa z budżetu dla niepublicznej jednostki oświaty</t>
  </si>
  <si>
    <t>Dotacja celowa z budżetu na finansowanie lub dofinansowanie kosztów realizacji inwestycji i zakupów inwestycyjnych jednostek nie 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</si>
  <si>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</si>
  <si>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</si>
  <si>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Dotacja celowa z budżetu na finansowanie lub dofinansowanie prac remontowych i konserwatorskich obiektów zabytkowych przekazane jednostkom niezaliczanym do sektora finansów publicznych</t>
  </si>
  <si>
    <t>Razem jednostki nienależące do sektora finansów publicznych</t>
  </si>
  <si>
    <t>Ogółem plan dotacji na 2022 rok</t>
  </si>
  <si>
    <t>Razem Rozdział 92120</t>
  </si>
  <si>
    <t>39.</t>
  </si>
  <si>
    <t>Oświata i wychowanie</t>
  </si>
  <si>
    <t>Razem</t>
  </si>
  <si>
    <t>Dotacja dla Miasta Józefów na  dofinansowanie zadań inwestycyjnych obiektów zabytkowych</t>
  </si>
  <si>
    <t>Przebudowa drogi powiatowej Nr 1303W Śniadków – Siedzów</t>
  </si>
  <si>
    <t>Modernizacja infrastruktury drogowej Powiatu Otwockiego polegająca na modernizacji przepraw przez cieki wodne  - etap II</t>
  </si>
  <si>
    <t>C. 65 000</t>
  </si>
  <si>
    <t>40.</t>
  </si>
  <si>
    <t>41.</t>
  </si>
  <si>
    <t>Dotacja celowa przekazana z budżetu na finansowanie lub dofinansowanie zadań inwestycyjnych obiektów zabytkowych jednostkom zaliczanym do sektora finansów publicznych</t>
  </si>
  <si>
    <t>Wcześniejsza spłata istniejącego długu jednostek samorządu terytorialnego</t>
  </si>
  <si>
    <t>§ 965</t>
  </si>
  <si>
    <t>801</t>
  </si>
  <si>
    <t>80153</t>
  </si>
  <si>
    <t>Zapewnienie uczniom prawa do bezpłatnego dostępu do podręczników, materiałów edukacyjnych lub materiałów ćwiczeniowych</t>
  </si>
  <si>
    <t>Dotacja celowa z budżetu na finansowanie lub dofinansowanie zadań zleconych do realizacji pozostałym jednostkom nie zaliczanym do sektora finansów publicznych</t>
  </si>
  <si>
    <t>4240</t>
  </si>
  <si>
    <t>Zakup środków dydaktycznych i książek</t>
  </si>
  <si>
    <t>B.0</t>
  </si>
  <si>
    <t>Budowa chodnika w drodze powiatowej Nr 2756W ul. Orlej w Otwocku</t>
  </si>
  <si>
    <t>Przeniesienie skrzynki zasilającej sygnalizację świetlną na skrzyżowaniu dróg Nr 2760W ul. Filipowicza i Nr 2759W ul. Poniatowskiego</t>
  </si>
  <si>
    <t>B. 0                           A. 38 997</t>
  </si>
  <si>
    <t>Poprawa bezpieństwa na drodze powiatowej 2739W w m. Gadka</t>
  </si>
  <si>
    <t>A. 761 003</t>
  </si>
  <si>
    <t>Rozbudowa skrzyżowania ul. Napoleońskiej i Łąkowej w Gliniance</t>
  </si>
  <si>
    <t>Modernizacja infrastruktury drogowej i mostowej na terenie Powiatu Otwockiego</t>
  </si>
  <si>
    <t>42.</t>
  </si>
  <si>
    <t>43.</t>
  </si>
  <si>
    <t>44.</t>
  </si>
  <si>
    <t>45.</t>
  </si>
  <si>
    <t>46.</t>
  </si>
  <si>
    <t>D. 0</t>
  </si>
  <si>
    <t>B. 200 000               C. 0</t>
  </si>
  <si>
    <t>C. 200 000</t>
  </si>
  <si>
    <t>C. 0</t>
  </si>
  <si>
    <t>C. 270 728</t>
  </si>
  <si>
    <t>47.</t>
  </si>
  <si>
    <t>48.</t>
  </si>
  <si>
    <t>50.</t>
  </si>
  <si>
    <t>51.</t>
  </si>
  <si>
    <t>52.</t>
  </si>
  <si>
    <t>53.</t>
  </si>
  <si>
    <t>23.</t>
  </si>
  <si>
    <t>Dochody i wydatki związane z realizacją zadań wykonywanych na mocy porozumień                                                 z organami administracji rządowej na 2022 rok - po zmianach</t>
  </si>
  <si>
    <t>Dotacje celowe otrzymane z budżetu państwa na zadania bieżące realizowane przez powiat na podstawie porozumień z organami administracji rządowej</t>
  </si>
  <si>
    <t>Zarządzanie kryzysowe</t>
  </si>
  <si>
    <t>Oswiata i wychowanie</t>
  </si>
  <si>
    <t>Zakup usług związanych z pomocą obywatelom Ukrainy</t>
  </si>
  <si>
    <t>Razem Rozdział 70095</t>
  </si>
  <si>
    <t>Wykonanie przyłacza wodno-kanalizacyjnego do budynku Willa "Agatka"</t>
  </si>
  <si>
    <t>49.</t>
  </si>
  <si>
    <t xml:space="preserve">F. 0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</si>
</sst>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_ ;\-#,##0\ "/>
    <numFmt numFmtId="167" formatCode="\ #,##0.00&quot; zł &quot;;\-#,##0.00&quot; zł &quot;;&quot; -&quot;#&quot; zł &quot;;@\ "/>
  </numFmts>
  <fonts count="55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10"/>
      <color rgb="FF22222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theme="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color rgb="FF000000"/>
      <name val="Tahoma"/>
      <family val="2"/>
      <charset val="238"/>
    </font>
    <font>
      <b/>
      <i/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 applyNumberFormat="0" applyFill="0" applyBorder="0" applyAlignment="0" applyProtection="0">
      <alignment vertical="top"/>
    </xf>
    <xf numFmtId="0" fontId="6" fillId="0" borderId="0"/>
    <xf numFmtId="0" fontId="9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10" fillId="0" borderId="0"/>
    <xf numFmtId="166" fontId="13" fillId="0" borderId="0"/>
    <xf numFmtId="0" fontId="6" fillId="0" borderId="0"/>
    <xf numFmtId="0" fontId="9" fillId="0" borderId="0"/>
    <xf numFmtId="0" fontId="9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4" fillId="0" borderId="0"/>
    <xf numFmtId="0" fontId="3" fillId="0" borderId="0"/>
    <xf numFmtId="0" fontId="22" fillId="0" borderId="0"/>
    <xf numFmtId="0" fontId="24" fillId="0" borderId="0"/>
    <xf numFmtId="0" fontId="25" fillId="0" borderId="0"/>
    <xf numFmtId="0" fontId="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43" fillId="0" borderId="0"/>
    <xf numFmtId="0" fontId="22" fillId="0" borderId="0"/>
    <xf numFmtId="0" fontId="54" fillId="0" borderId="0"/>
  </cellStyleXfs>
  <cellXfs count="431">
    <xf numFmtId="0" fontId="0" fillId="0" borderId="0" xfId="0" applyAlignment="1"/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3" borderId="5" xfId="9" applyFont="1" applyFill="1" applyBorder="1" applyAlignment="1">
      <alignment horizontal="center" vertical="center"/>
    </xf>
    <xf numFmtId="0" fontId="12" fillId="3" borderId="1" xfId="9" applyFont="1" applyFill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/>
    </xf>
    <xf numFmtId="0" fontId="12" fillId="0" borderId="5" xfId="9" applyFont="1" applyBorder="1" applyAlignment="1">
      <alignment horizontal="left" vertical="center"/>
    </xf>
    <xf numFmtId="3" fontId="12" fillId="0" borderId="5" xfId="9" applyNumberFormat="1" applyFont="1" applyBorder="1" applyAlignment="1">
      <alignment horizontal="right"/>
    </xf>
    <xf numFmtId="0" fontId="12" fillId="0" borderId="0" xfId="9" applyFont="1" applyAlignment="1">
      <alignment vertical="center"/>
    </xf>
    <xf numFmtId="0" fontId="15" fillId="0" borderId="5" xfId="9" applyFont="1" applyBorder="1" applyAlignment="1">
      <alignment horizontal="center" vertical="center"/>
    </xf>
    <xf numFmtId="0" fontId="15" fillId="0" borderId="5" xfId="9" applyFont="1" applyBorder="1" applyAlignment="1">
      <alignment horizontal="left" vertical="center"/>
    </xf>
    <xf numFmtId="3" fontId="15" fillId="0" borderId="5" xfId="9" applyNumberFormat="1" applyFont="1" applyBorder="1" applyAlignment="1">
      <alignment horizontal="right"/>
    </xf>
    <xf numFmtId="0" fontId="15" fillId="0" borderId="0" xfId="9" applyFont="1" applyAlignment="1">
      <alignment vertical="center"/>
    </xf>
    <xf numFmtId="3" fontId="12" fillId="0" borderId="5" xfId="9" applyNumberFormat="1" applyFont="1" applyBorder="1"/>
    <xf numFmtId="3" fontId="15" fillId="0" borderId="5" xfId="9" applyNumberFormat="1" applyFont="1" applyBorder="1"/>
    <xf numFmtId="0" fontId="12" fillId="0" borderId="5" xfId="9" applyFont="1" applyBorder="1" applyAlignment="1">
      <alignment vertical="center"/>
    </xf>
    <xf numFmtId="0" fontId="10" fillId="3" borderId="5" xfId="9" applyFont="1" applyFill="1" applyBorder="1" applyAlignment="1">
      <alignment vertical="center"/>
    </xf>
    <xf numFmtId="3" fontId="12" fillId="3" borderId="5" xfId="9" applyNumberFormat="1" applyFont="1" applyFill="1" applyBorder="1"/>
    <xf numFmtId="0" fontId="10" fillId="0" borderId="5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5" xfId="9" applyNumberFormat="1" applyFont="1" applyBorder="1"/>
    <xf numFmtId="0" fontId="10" fillId="0" borderId="5" xfId="9" applyFont="1" applyBorder="1" applyAlignment="1">
      <alignment vertical="center"/>
    </xf>
    <xf numFmtId="3" fontId="10" fillId="0" borderId="3" xfId="9" applyNumberFormat="1" applyFont="1" applyBorder="1"/>
    <xf numFmtId="0" fontId="10" fillId="3" borderId="5" xfId="9" applyFont="1" applyFill="1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3" fontId="10" fillId="0" borderId="0" xfId="9" applyNumberFormat="1" applyFont="1"/>
    <xf numFmtId="0" fontId="16" fillId="0" borderId="0" xfId="9" applyFont="1" applyAlignment="1">
      <alignment vertical="center"/>
    </xf>
    <xf numFmtId="0" fontId="16" fillId="0" borderId="5" xfId="9" applyFont="1" applyBorder="1" applyAlignment="1">
      <alignment horizontal="center" vertical="center"/>
    </xf>
    <xf numFmtId="0" fontId="16" fillId="0" borderId="5" xfId="9" applyFont="1" applyBorder="1" applyAlignment="1">
      <alignment horizontal="center" vertical="center" wrapText="1"/>
    </xf>
    <xf numFmtId="0" fontId="10" fillId="0" borderId="7" xfId="9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49" fontId="10" fillId="7" borderId="9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0" xfId="9" applyNumberFormat="1" applyFont="1" applyAlignment="1">
      <alignment vertical="center"/>
    </xf>
    <xf numFmtId="0" fontId="12" fillId="0" borderId="0" xfId="7" applyFont="1" applyProtection="1">
      <protection locked="0"/>
    </xf>
    <xf numFmtId="0" fontId="10" fillId="0" borderId="0" xfId="7" applyProtection="1">
      <protection locked="0"/>
    </xf>
    <xf numFmtId="0" fontId="10" fillId="0" borderId="0" xfId="7" applyAlignment="1" applyProtection="1">
      <alignment horizontal="center" vertical="center"/>
      <protection locked="0"/>
    </xf>
    <xf numFmtId="0" fontId="12" fillId="0" borderId="0" xfId="7" applyFont="1" applyAlignment="1" applyProtection="1">
      <alignment horizontal="center" vertical="center"/>
      <protection locked="0"/>
    </xf>
    <xf numFmtId="0" fontId="12" fillId="0" borderId="0" xfId="7" applyFont="1"/>
    <xf numFmtId="0" fontId="10" fillId="0" borderId="0" xfId="7"/>
    <xf numFmtId="0" fontId="10" fillId="0" borderId="0" xfId="7" applyAlignment="1">
      <alignment horizontal="center" vertical="center"/>
    </xf>
    <xf numFmtId="0" fontId="12" fillId="8" borderId="19" xfId="7" applyFont="1" applyFill="1" applyBorder="1" applyAlignment="1">
      <alignment horizontal="center" vertical="center" wrapText="1"/>
    </xf>
    <xf numFmtId="0" fontId="27" fillId="0" borderId="19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center"/>
    </xf>
    <xf numFmtId="0" fontId="27" fillId="0" borderId="20" xfId="7" applyFont="1" applyBorder="1" applyAlignment="1">
      <alignment horizontal="center" vertical="center"/>
    </xf>
    <xf numFmtId="4" fontId="27" fillId="0" borderId="0" xfId="7" applyNumberFormat="1" applyFont="1" applyProtection="1">
      <protection locked="0"/>
    </xf>
    <xf numFmtId="0" fontId="27" fillId="0" borderId="0" xfId="7" applyFont="1" applyProtection="1">
      <protection locked="0"/>
    </xf>
    <xf numFmtId="3" fontId="12" fillId="9" borderId="18" xfId="7" applyNumberFormat="1" applyFont="1" applyFill="1" applyBorder="1" applyAlignment="1">
      <alignment vertical="center" wrapText="1"/>
    </xf>
    <xf numFmtId="0" fontId="27" fillId="9" borderId="23" xfId="7" applyFont="1" applyFill="1" applyBorder="1" applyAlignment="1">
      <alignment horizontal="center" vertical="center" wrapText="1"/>
    </xf>
    <xf numFmtId="0" fontId="10" fillId="0" borderId="0" xfId="7" applyAlignment="1" applyProtection="1">
      <alignment vertical="center"/>
      <protection locked="0"/>
    </xf>
    <xf numFmtId="0" fontId="12" fillId="0" borderId="8" xfId="7" applyFont="1" applyBorder="1" applyAlignment="1">
      <alignment horizontal="center" vertical="center"/>
    </xf>
    <xf numFmtId="3" fontId="10" fillId="0" borderId="24" xfId="7" applyNumberFormat="1" applyBorder="1" applyAlignment="1">
      <alignment vertical="center" wrapText="1"/>
    </xf>
    <xf numFmtId="3" fontId="10" fillId="0" borderId="18" xfId="7" applyNumberFormat="1" applyBorder="1" applyAlignment="1">
      <alignment vertical="center"/>
    </xf>
    <xf numFmtId="0" fontId="10" fillId="0" borderId="18" xfId="7" applyBorder="1" applyAlignment="1">
      <alignment vertical="center" wrapText="1"/>
    </xf>
    <xf numFmtId="0" fontId="10" fillId="0" borderId="18" xfId="7" applyBorder="1" applyAlignment="1">
      <alignment horizontal="right" vertical="center" wrapText="1"/>
    </xf>
    <xf numFmtId="0" fontId="28" fillId="0" borderId="23" xfId="7" applyFont="1" applyBorder="1" applyAlignment="1">
      <alignment horizontal="center" vertical="center" wrapText="1"/>
    </xf>
    <xf numFmtId="4" fontId="10" fillId="0" borderId="0" xfId="7" applyNumberFormat="1" applyAlignment="1" applyProtection="1">
      <alignment vertical="center"/>
      <protection locked="0"/>
    </xf>
    <xf numFmtId="0" fontId="12" fillId="0" borderId="17" xfId="7" applyFont="1" applyBorder="1" applyAlignment="1">
      <alignment horizontal="center" vertical="center"/>
    </xf>
    <xf numFmtId="0" fontId="12" fillId="0" borderId="18" xfId="7" applyFont="1" applyBorder="1" applyAlignment="1">
      <alignment horizontal="center" vertical="center" wrapText="1"/>
    </xf>
    <xf numFmtId="0" fontId="10" fillId="0" borderId="18" xfId="16" applyFont="1" applyFill="1" applyBorder="1" applyAlignment="1" applyProtection="1">
      <alignment vertical="center" wrapText="1"/>
      <protection locked="0"/>
    </xf>
    <xf numFmtId="3" fontId="10" fillId="0" borderId="18" xfId="7" applyNumberFormat="1" applyBorder="1" applyAlignment="1">
      <alignment vertical="center" wrapText="1"/>
    </xf>
    <xf numFmtId="0" fontId="10" fillId="0" borderId="18" xfId="7" applyBorder="1" applyAlignment="1">
      <alignment horizontal="left" vertical="center" wrapText="1"/>
    </xf>
    <xf numFmtId="0" fontId="29" fillId="0" borderId="18" xfId="7" applyFont="1" applyBorder="1" applyAlignment="1">
      <alignment vertical="center" wrapText="1"/>
    </xf>
    <xf numFmtId="0" fontId="30" fillId="0" borderId="23" xfId="7" applyFont="1" applyBorder="1" applyAlignment="1">
      <alignment horizontal="center" vertical="center" wrapText="1"/>
    </xf>
    <xf numFmtId="0" fontId="29" fillId="0" borderId="0" xfId="7" applyFont="1" applyAlignment="1" applyProtection="1">
      <alignment vertical="center"/>
      <protection locked="0"/>
    </xf>
    <xf numFmtId="3" fontId="12" fillId="9" borderId="18" xfId="7" applyNumberFormat="1" applyFont="1" applyFill="1" applyBorder="1" applyAlignment="1">
      <alignment horizontal="right" vertical="center" wrapText="1"/>
    </xf>
    <xf numFmtId="0" fontId="31" fillId="9" borderId="23" xfId="7" applyFont="1" applyFill="1" applyBorder="1" applyAlignment="1">
      <alignment horizontal="center" vertical="center" wrapText="1"/>
    </xf>
    <xf numFmtId="4" fontId="32" fillId="0" borderId="0" xfId="7" applyNumberFormat="1" applyFont="1" applyAlignment="1" applyProtection="1">
      <alignment vertical="center"/>
      <protection locked="0"/>
    </xf>
    <xf numFmtId="0" fontId="32" fillId="0" borderId="0" xfId="7" applyFont="1" applyAlignment="1" applyProtection="1">
      <alignment vertical="center"/>
      <protection locked="0"/>
    </xf>
    <xf numFmtId="0" fontId="10" fillId="0" borderId="23" xfId="7" applyBorder="1" applyAlignment="1">
      <alignment horizontal="center" vertical="center" wrapText="1"/>
    </xf>
    <xf numFmtId="4" fontId="29" fillId="0" borderId="0" xfId="7" applyNumberFormat="1" applyFont="1" applyAlignment="1" applyProtection="1">
      <alignment vertical="center"/>
      <protection locked="0"/>
    </xf>
    <xf numFmtId="164" fontId="12" fillId="9" borderId="18" xfId="7" applyNumberFormat="1" applyFont="1" applyFill="1" applyBorder="1" applyAlignment="1">
      <alignment horizontal="right" vertical="center" wrapText="1"/>
    </xf>
    <xf numFmtId="4" fontId="12" fillId="0" borderId="0" xfId="7" applyNumberFormat="1" applyFont="1" applyAlignment="1" applyProtection="1">
      <alignment vertical="center"/>
      <protection locked="0"/>
    </xf>
    <xf numFmtId="0" fontId="12" fillId="0" borderId="0" xfId="7" applyFont="1" applyAlignment="1" applyProtection="1">
      <alignment vertical="center"/>
      <protection locked="0"/>
    </xf>
    <xf numFmtId="3" fontId="12" fillId="0" borderId="18" xfId="7" applyNumberFormat="1" applyFont="1" applyBorder="1" applyAlignment="1">
      <alignment horizontal="center" vertical="center"/>
    </xf>
    <xf numFmtId="0" fontId="12" fillId="0" borderId="18" xfId="7" applyFont="1" applyBorder="1" applyAlignment="1">
      <alignment horizontal="center" vertical="center"/>
    </xf>
    <xf numFmtId="3" fontId="10" fillId="0" borderId="18" xfId="7" applyNumberFormat="1" applyBorder="1" applyAlignment="1">
      <alignment horizontal="right" vertical="center" wrapText="1"/>
    </xf>
    <xf numFmtId="0" fontId="17" fillId="0" borderId="17" xfId="7" applyFont="1" applyBorder="1" applyAlignment="1">
      <alignment horizontal="center" vertical="center"/>
    </xf>
    <xf numFmtId="4" fontId="33" fillId="0" borderId="0" xfId="7" applyNumberFormat="1" applyFont="1" applyAlignment="1" applyProtection="1">
      <alignment vertical="center"/>
      <protection locked="0"/>
    </xf>
    <xf numFmtId="0" fontId="33" fillId="0" borderId="0" xfId="7" applyFont="1" applyAlignment="1" applyProtection="1">
      <alignment vertical="center"/>
      <protection locked="0"/>
    </xf>
    <xf numFmtId="4" fontId="34" fillId="0" borderId="0" xfId="7" applyNumberFormat="1" applyFont="1" applyAlignment="1" applyProtection="1">
      <alignment vertical="center"/>
      <protection locked="0"/>
    </xf>
    <xf numFmtId="0" fontId="34" fillId="0" borderId="0" xfId="7" applyFont="1" applyAlignment="1" applyProtection="1">
      <alignment vertical="center"/>
      <protection locked="0"/>
    </xf>
    <xf numFmtId="0" fontId="35" fillId="6" borderId="17" xfId="7" applyFont="1" applyFill="1" applyBorder="1" applyAlignment="1">
      <alignment horizontal="center" vertical="center"/>
    </xf>
    <xf numFmtId="0" fontId="35" fillId="6" borderId="18" xfId="7" applyFont="1" applyFill="1" applyBorder="1" applyAlignment="1">
      <alignment horizontal="center" vertical="center"/>
    </xf>
    <xf numFmtId="0" fontId="35" fillId="10" borderId="24" xfId="7" applyFont="1" applyFill="1" applyBorder="1" applyAlignment="1" applyProtection="1">
      <alignment horizontal="center" vertical="center" wrapText="1"/>
      <protection locked="0"/>
    </xf>
    <xf numFmtId="0" fontId="30" fillId="9" borderId="23" xfId="7" applyFont="1" applyFill="1" applyBorder="1" applyAlignment="1">
      <alignment horizontal="center" vertical="center" wrapText="1"/>
    </xf>
    <xf numFmtId="0" fontId="35" fillId="9" borderId="24" xfId="7" applyFont="1" applyFill="1" applyBorder="1" applyAlignment="1" applyProtection="1">
      <alignment horizontal="center" vertical="center" wrapText="1"/>
      <protection locked="0"/>
    </xf>
    <xf numFmtId="0" fontId="35" fillId="0" borderId="24" xfId="7" applyFont="1" applyBorder="1" applyAlignment="1" applyProtection="1">
      <alignment horizontal="center" vertical="center" wrapText="1"/>
      <protection locked="0"/>
    </xf>
    <xf numFmtId="3" fontId="12" fillId="9" borderId="25" xfId="7" applyNumberFormat="1" applyFont="1" applyFill="1" applyBorder="1" applyAlignment="1">
      <alignment vertical="center" wrapText="1"/>
    </xf>
    <xf numFmtId="0" fontId="31" fillId="9" borderId="26" xfId="7" applyFont="1" applyFill="1" applyBorder="1" applyAlignment="1">
      <alignment horizontal="center" vertical="center" wrapText="1"/>
    </xf>
    <xf numFmtId="4" fontId="15" fillId="0" borderId="0" xfId="7" applyNumberFormat="1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12" fillId="0" borderId="8" xfId="7" applyFont="1" applyBorder="1" applyAlignment="1">
      <alignment horizontal="center" vertical="center" wrapText="1"/>
    </xf>
    <xf numFmtId="3" fontId="10" fillId="0" borderId="8" xfId="7" applyNumberFormat="1" applyBorder="1" applyAlignment="1">
      <alignment vertical="center" wrapText="1"/>
    </xf>
    <xf numFmtId="3" fontId="10" fillId="0" borderId="8" xfId="7" applyNumberFormat="1" applyBorder="1" applyAlignment="1">
      <alignment horizontal="right" vertical="center" wrapText="1"/>
    </xf>
    <xf numFmtId="0" fontId="10" fillId="0" borderId="8" xfId="7" applyBorder="1" applyAlignment="1">
      <alignment horizontal="left" vertical="center" wrapText="1"/>
    </xf>
    <xf numFmtId="0" fontId="10" fillId="0" borderId="8" xfId="7" applyBorder="1" applyAlignment="1">
      <alignment vertical="center" wrapText="1"/>
    </xf>
    <xf numFmtId="0" fontId="10" fillId="0" borderId="8" xfId="7" applyBorder="1" applyAlignment="1">
      <alignment horizontal="right" vertical="center" wrapText="1"/>
    </xf>
    <xf numFmtId="0" fontId="28" fillId="0" borderId="8" xfId="7" applyFont="1" applyBorder="1" applyAlignment="1">
      <alignment horizontal="center" vertical="center" wrapText="1"/>
    </xf>
    <xf numFmtId="0" fontId="34" fillId="0" borderId="16" xfId="7" applyFont="1" applyBorder="1" applyAlignment="1" applyProtection="1">
      <alignment horizontal="center" vertical="center" wrapText="1"/>
      <protection locked="0"/>
    </xf>
    <xf numFmtId="3" fontId="12" fillId="2" borderId="34" xfId="7" applyNumberFormat="1" applyFont="1" applyFill="1" applyBorder="1" applyAlignment="1">
      <alignment vertical="center" wrapText="1"/>
    </xf>
    <xf numFmtId="0" fontId="27" fillId="2" borderId="35" xfId="7" applyFont="1" applyFill="1" applyBorder="1" applyAlignment="1">
      <alignment horizontal="center" vertical="center" wrapText="1"/>
    </xf>
    <xf numFmtId="0" fontId="12" fillId="0" borderId="17" xfId="7" applyFont="1" applyBorder="1" applyAlignment="1">
      <alignment horizontal="center" vertical="center" wrapText="1"/>
    </xf>
    <xf numFmtId="3" fontId="12" fillId="2" borderId="25" xfId="7" applyNumberFormat="1" applyFont="1" applyFill="1" applyBorder="1" applyAlignment="1">
      <alignment vertical="center" wrapText="1"/>
    </xf>
    <xf numFmtId="0" fontId="27" fillId="2" borderId="26" xfId="7" applyFont="1" applyFill="1" applyBorder="1" applyAlignment="1">
      <alignment horizontal="center" vertical="center" wrapText="1"/>
    </xf>
    <xf numFmtId="0" fontId="12" fillId="0" borderId="10" xfId="7" applyFont="1" applyBorder="1" applyAlignment="1">
      <alignment horizontal="center" vertical="center" wrapText="1"/>
    </xf>
    <xf numFmtId="0" fontId="12" fillId="0" borderId="11" xfId="7" applyFont="1" applyBorder="1" applyAlignment="1">
      <alignment horizontal="center" vertical="center" wrapText="1"/>
    </xf>
    <xf numFmtId="0" fontId="10" fillId="0" borderId="11" xfId="7" applyBorder="1" applyAlignment="1">
      <alignment horizontal="left" vertical="center" wrapText="1"/>
    </xf>
    <xf numFmtId="3" fontId="10" fillId="0" borderId="11" xfId="7" applyNumberFormat="1" applyBorder="1" applyAlignment="1">
      <alignment vertical="center" wrapText="1"/>
    </xf>
    <xf numFmtId="0" fontId="10" fillId="0" borderId="11" xfId="7" applyBorder="1" applyAlignment="1">
      <alignment vertical="center" wrapText="1"/>
    </xf>
    <xf numFmtId="0" fontId="30" fillId="0" borderId="36" xfId="7" applyFont="1" applyBorder="1" applyAlignment="1">
      <alignment horizontal="center" vertical="center" wrapText="1"/>
    </xf>
    <xf numFmtId="0" fontId="35" fillId="0" borderId="37" xfId="7" applyFont="1" applyBorder="1" applyAlignment="1" applyProtection="1">
      <alignment horizontal="center" vertical="center" wrapText="1"/>
      <protection locked="0"/>
    </xf>
    <xf numFmtId="3" fontId="12" fillId="2" borderId="18" xfId="7" applyNumberFormat="1" applyFont="1" applyFill="1" applyBorder="1" applyAlignment="1">
      <alignment vertical="center" wrapText="1"/>
    </xf>
    <xf numFmtId="3" fontId="12" fillId="2" borderId="23" xfId="7" applyNumberFormat="1" applyFont="1" applyFill="1" applyBorder="1" applyAlignment="1">
      <alignment vertical="center" wrapText="1"/>
    </xf>
    <xf numFmtId="0" fontId="12" fillId="2" borderId="25" xfId="7" applyFont="1" applyFill="1" applyBorder="1" applyAlignment="1">
      <alignment vertical="center" wrapText="1"/>
    </xf>
    <xf numFmtId="0" fontId="12" fillId="5" borderId="0" xfId="7" applyFont="1" applyFill="1" applyAlignment="1" applyProtection="1">
      <alignment vertical="center"/>
      <protection locked="0"/>
    </xf>
    <xf numFmtId="0" fontId="10" fillId="5" borderId="0" xfId="7" applyFill="1" applyAlignment="1" applyProtection="1">
      <alignment vertical="center"/>
      <protection locked="0"/>
    </xf>
    <xf numFmtId="0" fontId="28" fillId="0" borderId="35" xfId="7" applyFont="1" applyBorder="1" applyAlignment="1">
      <alignment horizontal="center" vertical="center" wrapText="1"/>
    </xf>
    <xf numFmtId="3" fontId="12" fillId="11" borderId="46" xfId="7" applyNumberFormat="1" applyFont="1" applyFill="1" applyBorder="1" applyAlignment="1">
      <alignment vertical="center" wrapText="1"/>
    </xf>
    <xf numFmtId="3" fontId="27" fillId="11" borderId="47" xfId="7" applyNumberFormat="1" applyFont="1" applyFill="1" applyBorder="1" applyAlignment="1">
      <alignment horizontal="center" vertical="center" wrapText="1"/>
    </xf>
    <xf numFmtId="0" fontId="12" fillId="0" borderId="0" xfId="9" applyFont="1"/>
    <xf numFmtId="0" fontId="27" fillId="0" borderId="0" xfId="7" applyFont="1"/>
    <xf numFmtId="3" fontId="28" fillId="0" borderId="0" xfId="7" applyNumberFormat="1" applyFont="1"/>
    <xf numFmtId="0" fontId="28" fillId="0" borderId="0" xfId="7" applyFont="1"/>
    <xf numFmtId="0" fontId="28" fillId="0" borderId="0" xfId="7" applyFont="1" applyAlignment="1">
      <alignment horizontal="center" vertical="center"/>
    </xf>
    <xf numFmtId="0" fontId="27" fillId="0" borderId="0" xfId="7" applyFont="1" applyAlignment="1" applyProtection="1">
      <alignment horizontal="center" vertical="center"/>
      <protection locked="0"/>
    </xf>
    <xf numFmtId="4" fontId="27" fillId="0" borderId="0" xfId="7" applyNumberFormat="1" applyFont="1" applyAlignment="1" applyProtection="1">
      <alignment vertical="center"/>
      <protection locked="0"/>
    </xf>
    <xf numFmtId="0" fontId="27" fillId="0" borderId="0" xfId="7" applyFont="1" applyAlignment="1" applyProtection="1">
      <alignment vertical="center"/>
      <protection locked="0"/>
    </xf>
    <xf numFmtId="3" fontId="28" fillId="0" borderId="0" xfId="7" applyNumberFormat="1" applyFont="1" applyAlignment="1">
      <alignment horizontal="center" vertical="center"/>
    </xf>
    <xf numFmtId="4" fontId="30" fillId="0" borderId="0" xfId="7" applyNumberFormat="1" applyFont="1" applyAlignment="1" applyProtection="1">
      <alignment vertical="center"/>
      <protection locked="0"/>
    </xf>
    <xf numFmtId="0" fontId="30" fillId="0" borderId="0" xfId="7" applyFont="1" applyAlignment="1" applyProtection="1">
      <alignment vertical="center"/>
      <protection locked="0"/>
    </xf>
    <xf numFmtId="3" fontId="10" fillId="0" borderId="0" xfId="7" applyNumberFormat="1" applyProtection="1">
      <protection locked="0"/>
    </xf>
    <xf numFmtId="0" fontId="28" fillId="0" borderId="0" xfId="7" applyFont="1" applyProtection="1">
      <protection locked="0"/>
    </xf>
    <xf numFmtId="0" fontId="10" fillId="0" borderId="30" xfId="9" applyFont="1" applyBorder="1" applyAlignment="1">
      <alignment horizontal="center" vertical="center"/>
    </xf>
    <xf numFmtId="0" fontId="15" fillId="0" borderId="30" xfId="9" applyFont="1" applyBorder="1" applyAlignment="1">
      <alignment horizontal="center" vertical="center"/>
    </xf>
    <xf numFmtId="0" fontId="37" fillId="0" borderId="30" xfId="0" applyFont="1" applyBorder="1" applyAlignment="1">
      <alignment vertical="center" wrapText="1" readingOrder="1"/>
    </xf>
    <xf numFmtId="0" fontId="37" fillId="0" borderId="4" xfId="0" applyFont="1" applyBorder="1" applyAlignment="1">
      <alignment vertical="center" wrapText="1" readingOrder="1"/>
    </xf>
    <xf numFmtId="0" fontId="15" fillId="0" borderId="4" xfId="9" applyFont="1" applyBorder="1" applyAlignment="1">
      <alignment vertical="center"/>
    </xf>
    <xf numFmtId="0" fontId="23" fillId="0" borderId="5" xfId="0" applyFont="1" applyBorder="1" applyAlignment="1">
      <alignment horizontal="left" vertical="center" wrapText="1" readingOrder="1"/>
    </xf>
    <xf numFmtId="49" fontId="38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7" applyFont="1" applyAlignment="1" applyProtection="1">
      <alignment horizontal="center"/>
      <protection locked="0"/>
    </xf>
    <xf numFmtId="0" fontId="32" fillId="0" borderId="0" xfId="7" applyFont="1" applyAlignment="1" applyProtection="1">
      <alignment horizontal="center" vertical="center"/>
      <protection locked="0"/>
    </xf>
    <xf numFmtId="0" fontId="29" fillId="0" borderId="0" xfId="7" applyFont="1" applyAlignment="1" applyProtection="1">
      <alignment horizontal="center" vertical="center"/>
      <protection locked="0"/>
    </xf>
    <xf numFmtId="0" fontId="33" fillId="0" borderId="0" xfId="7" applyFont="1" applyAlignment="1" applyProtection="1">
      <alignment horizontal="center" vertical="center"/>
      <protection locked="0"/>
    </xf>
    <xf numFmtId="0" fontId="34" fillId="0" borderId="0" xfId="7" applyFont="1" applyAlignment="1" applyProtection="1">
      <alignment horizontal="center" vertical="center"/>
      <protection locked="0"/>
    </xf>
    <xf numFmtId="0" fontId="15" fillId="0" borderId="0" xfId="7" applyFont="1" applyAlignment="1" applyProtection="1">
      <alignment horizontal="center" vertical="center"/>
      <protection locked="0"/>
    </xf>
    <xf numFmtId="3" fontId="32" fillId="0" borderId="0" xfId="7" applyNumberFormat="1" applyFont="1" applyAlignment="1" applyProtection="1">
      <alignment horizontal="center" vertical="center"/>
      <protection locked="0"/>
    </xf>
    <xf numFmtId="0" fontId="30" fillId="0" borderId="0" xfId="7" applyFont="1" applyAlignment="1" applyProtection="1">
      <alignment horizontal="center" vertical="center"/>
      <protection locked="0"/>
    </xf>
    <xf numFmtId="0" fontId="35" fillId="0" borderId="0" xfId="7" applyFont="1" applyAlignment="1" applyProtection="1">
      <alignment horizontal="center" vertical="center"/>
      <protection locked="0"/>
    </xf>
    <xf numFmtId="0" fontId="40" fillId="9" borderId="24" xfId="7" applyFont="1" applyFill="1" applyBorder="1" applyAlignment="1" applyProtection="1">
      <alignment horizontal="center" vertical="center" wrapText="1"/>
      <protection locked="0"/>
    </xf>
    <xf numFmtId="0" fontId="39" fillId="9" borderId="23" xfId="7" applyFont="1" applyFill="1" applyBorder="1" applyAlignment="1">
      <alignment horizontal="center" vertical="center" wrapText="1"/>
    </xf>
    <xf numFmtId="0" fontId="34" fillId="9" borderId="24" xfId="7" applyFont="1" applyFill="1" applyBorder="1" applyAlignment="1" applyProtection="1">
      <alignment horizontal="center" vertical="center" wrapText="1"/>
      <protection locked="0"/>
    </xf>
    <xf numFmtId="0" fontId="36" fillId="9" borderId="26" xfId="7" applyFont="1" applyFill="1" applyBorder="1" applyAlignment="1">
      <alignment horizontal="center" vertical="center" wrapText="1"/>
    </xf>
    <xf numFmtId="0" fontId="39" fillId="2" borderId="8" xfId="7" applyFont="1" applyFill="1" applyBorder="1" applyAlignment="1">
      <alignment horizontal="center" vertical="center" wrapText="1"/>
    </xf>
    <xf numFmtId="0" fontId="39" fillId="2" borderId="26" xfId="7" applyFont="1" applyFill="1" applyBorder="1" applyAlignment="1">
      <alignment horizontal="center" vertical="center" wrapText="1"/>
    </xf>
    <xf numFmtId="0" fontId="35" fillId="2" borderId="37" xfId="7" applyFont="1" applyFill="1" applyBorder="1" applyAlignment="1" applyProtection="1">
      <alignment horizontal="center" vertical="center" wrapText="1"/>
      <protection locked="0"/>
    </xf>
    <xf numFmtId="0" fontId="41" fillId="0" borderId="37" xfId="7" applyFont="1" applyBorder="1" applyAlignment="1" applyProtection="1">
      <alignment horizontal="center" vertical="center" wrapText="1"/>
      <protection locked="0"/>
    </xf>
    <xf numFmtId="3" fontId="35" fillId="2" borderId="23" xfId="7" applyNumberFormat="1" applyFont="1" applyFill="1" applyBorder="1" applyAlignment="1">
      <alignment vertical="center" wrapText="1"/>
    </xf>
    <xf numFmtId="0" fontId="39" fillId="2" borderId="23" xfId="7" applyFont="1" applyFill="1" applyBorder="1" applyAlignment="1">
      <alignment horizontal="center" vertical="center" wrapText="1"/>
    </xf>
    <xf numFmtId="3" fontId="39" fillId="11" borderId="47" xfId="7" applyNumberFormat="1" applyFont="1" applyFill="1" applyBorder="1" applyAlignment="1">
      <alignment horizontal="center" vertical="center" wrapText="1"/>
    </xf>
    <xf numFmtId="0" fontId="39" fillId="0" borderId="0" xfId="7" applyFont="1" applyAlignment="1" applyProtection="1">
      <alignment horizontal="center" vertical="center"/>
      <protection locked="0"/>
    </xf>
    <xf numFmtId="165" fontId="12" fillId="0" borderId="0" xfId="7" applyNumberFormat="1" applyFont="1" applyAlignment="1" applyProtection="1">
      <alignment horizontal="center" vertical="center"/>
      <protection locked="0"/>
    </xf>
    <xf numFmtId="4" fontId="10" fillId="0" borderId="0" xfId="7" applyNumberFormat="1" applyProtection="1">
      <protection locked="0"/>
    </xf>
    <xf numFmtId="0" fontId="10" fillId="0" borderId="0" xfId="7" applyAlignment="1" applyProtection="1">
      <alignment horizontal="center"/>
      <protection locked="0"/>
    </xf>
    <xf numFmtId="4" fontId="32" fillId="0" borderId="0" xfId="7" applyNumberFormat="1" applyFont="1" applyAlignment="1" applyProtection="1">
      <alignment horizontal="right" vertical="center"/>
      <protection locked="0"/>
    </xf>
    <xf numFmtId="4" fontId="35" fillId="0" borderId="0" xfId="7" applyNumberFormat="1" applyFont="1" applyAlignment="1" applyProtection="1">
      <alignment vertical="center"/>
      <protection locked="0"/>
    </xf>
    <xf numFmtId="0" fontId="35" fillId="0" borderId="0" xfId="7" applyFont="1" applyAlignment="1" applyProtection="1">
      <alignment vertical="center"/>
      <protection locked="0"/>
    </xf>
    <xf numFmtId="3" fontId="12" fillId="0" borderId="0" xfId="7" applyNumberFormat="1" applyFont="1" applyAlignment="1" applyProtection="1">
      <alignment horizontal="center" vertical="center"/>
      <protection locked="0"/>
    </xf>
    <xf numFmtId="4" fontId="28" fillId="0" borderId="0" xfId="7" applyNumberFormat="1" applyFont="1" applyProtection="1">
      <protection locked="0"/>
    </xf>
    <xf numFmtId="0" fontId="28" fillId="0" borderId="0" xfId="7" applyFont="1" applyAlignment="1" applyProtection="1">
      <alignment horizontal="center"/>
      <protection locked="0"/>
    </xf>
    <xf numFmtId="0" fontId="42" fillId="0" borderId="8" xfId="16" applyFont="1" applyFill="1" applyBorder="1" applyAlignment="1">
      <alignment vertical="center" wrapText="1"/>
    </xf>
    <xf numFmtId="0" fontId="10" fillId="0" borderId="26" xfId="7" applyBorder="1" applyAlignment="1">
      <alignment horizontal="center" vertical="center" wrapText="1"/>
    </xf>
    <xf numFmtId="0" fontId="10" fillId="0" borderId="30" xfId="7" applyBorder="1" applyAlignment="1">
      <alignment vertical="center" wrapText="1"/>
    </xf>
    <xf numFmtId="0" fontId="10" fillId="0" borderId="18" xfId="16" applyFont="1" applyFill="1" applyBorder="1" applyAlignment="1" applyProtection="1">
      <alignment horizontal="left" vertical="center" wrapText="1"/>
      <protection locked="0"/>
    </xf>
    <xf numFmtId="3" fontId="34" fillId="0" borderId="0" xfId="7" applyNumberFormat="1" applyFont="1" applyAlignment="1" applyProtection="1">
      <alignment horizontal="center" vertical="center"/>
      <protection locked="0"/>
    </xf>
    <xf numFmtId="0" fontId="35" fillId="10" borderId="27" xfId="7" applyFont="1" applyFill="1" applyBorder="1" applyAlignment="1" applyProtection="1">
      <alignment horizontal="center" vertical="center" wrapText="1"/>
      <protection locked="0"/>
    </xf>
    <xf numFmtId="0" fontId="35" fillId="10" borderId="21" xfId="7" applyFont="1" applyFill="1" applyBorder="1" applyAlignment="1" applyProtection="1">
      <alignment horizontal="center" vertical="center" wrapText="1"/>
      <protection locked="0"/>
    </xf>
    <xf numFmtId="0" fontId="35" fillId="10" borderId="37" xfId="7" applyFont="1" applyFill="1" applyBorder="1" applyAlignment="1" applyProtection="1">
      <alignment horizontal="center" vertical="center" wrapText="1"/>
      <protection locked="0"/>
    </xf>
    <xf numFmtId="0" fontId="12" fillId="0" borderId="48" xfId="7" applyFont="1" applyBorder="1" applyAlignment="1">
      <alignment horizontal="center" vertical="center" wrapText="1"/>
    </xf>
    <xf numFmtId="0" fontId="12" fillId="0" borderId="49" xfId="7" applyFont="1" applyBorder="1" applyAlignment="1">
      <alignment horizontal="center" vertical="center" wrapText="1"/>
    </xf>
    <xf numFmtId="0" fontId="10" fillId="0" borderId="49" xfId="7" applyBorder="1" applyAlignment="1">
      <alignment horizontal="left" vertical="center" wrapText="1"/>
    </xf>
    <xf numFmtId="3" fontId="10" fillId="0" borderId="49" xfId="7" applyNumberFormat="1" applyBorder="1" applyAlignment="1">
      <alignment vertical="center" wrapText="1"/>
    </xf>
    <xf numFmtId="3" fontId="10" fillId="0" borderId="23" xfId="7" applyNumberFormat="1" applyBorder="1" applyAlignment="1">
      <alignment vertical="center" wrapText="1"/>
    </xf>
    <xf numFmtId="0" fontId="35" fillId="6" borderId="24" xfId="7" applyFont="1" applyFill="1" applyBorder="1" applyAlignment="1" applyProtection="1">
      <alignment horizontal="center" vertical="center" wrapText="1"/>
      <protection locked="0"/>
    </xf>
    <xf numFmtId="0" fontId="27" fillId="2" borderId="18" xfId="7" applyFont="1" applyFill="1" applyBorder="1" applyAlignment="1">
      <alignment horizontal="center" vertical="center" wrapText="1"/>
    </xf>
    <xf numFmtId="0" fontId="39" fillId="2" borderId="18" xfId="7" applyFont="1" applyFill="1" applyBorder="1" applyAlignment="1">
      <alignment horizontal="center" vertical="center" wrapText="1"/>
    </xf>
    <xf numFmtId="0" fontId="12" fillId="0" borderId="19" xfId="7" applyFont="1" applyBorder="1" applyAlignment="1">
      <alignment horizontal="center" vertical="center" wrapText="1"/>
    </xf>
    <xf numFmtId="0" fontId="10" fillId="0" borderId="19" xfId="7" applyBorder="1" applyAlignment="1">
      <alignment horizontal="left" vertical="center" wrapText="1"/>
    </xf>
    <xf numFmtId="3" fontId="10" fillId="0" borderId="19" xfId="7" applyNumberFormat="1" applyBorder="1" applyAlignment="1">
      <alignment vertical="center" wrapText="1"/>
    </xf>
    <xf numFmtId="3" fontId="10" fillId="0" borderId="34" xfId="7" applyNumberFormat="1" applyBorder="1" applyAlignment="1">
      <alignment vertical="center" wrapText="1"/>
    </xf>
    <xf numFmtId="0" fontId="10" fillId="0" borderId="34" xfId="7" applyBorder="1" applyAlignment="1">
      <alignment vertical="center" wrapText="1"/>
    </xf>
    <xf numFmtId="0" fontId="10" fillId="0" borderId="34" xfId="7" applyBorder="1" applyAlignment="1">
      <alignment horizontal="right" vertical="center" wrapText="1"/>
    </xf>
    <xf numFmtId="0" fontId="10" fillId="0" borderId="25" xfId="16" applyFont="1" applyFill="1" applyBorder="1" applyAlignment="1" applyProtection="1">
      <alignment vertical="center" wrapText="1"/>
      <protection locked="0"/>
    </xf>
    <xf numFmtId="0" fontId="35" fillId="13" borderId="24" xfId="7" applyFont="1" applyFill="1" applyBorder="1" applyAlignment="1" applyProtection="1">
      <alignment horizontal="center" vertical="center" wrapText="1"/>
      <protection locked="0"/>
    </xf>
    <xf numFmtId="0" fontId="35" fillId="13" borderId="37" xfId="7" applyFont="1" applyFill="1" applyBorder="1" applyAlignment="1" applyProtection="1">
      <alignment horizontal="center" vertical="center" wrapText="1"/>
      <protection locked="0"/>
    </xf>
    <xf numFmtId="0" fontId="35" fillId="10" borderId="16" xfId="7" applyFont="1" applyFill="1" applyBorder="1" applyAlignment="1" applyProtection="1">
      <alignment horizontal="center" vertical="center" wrapText="1"/>
      <protection locked="0"/>
    </xf>
    <xf numFmtId="0" fontId="39" fillId="9" borderId="20" xfId="7" applyFont="1" applyFill="1" applyBorder="1" applyAlignment="1">
      <alignment horizontal="center" vertical="center" wrapText="1"/>
    </xf>
    <xf numFmtId="0" fontId="35" fillId="13" borderId="51" xfId="7" applyFont="1" applyFill="1" applyBorder="1" applyAlignment="1" applyProtection="1">
      <alignment horizontal="center" vertical="center" wrapText="1"/>
      <protection locked="0"/>
    </xf>
    <xf numFmtId="0" fontId="35" fillId="13" borderId="52" xfId="7" applyFont="1" applyFill="1" applyBorder="1" applyAlignment="1" applyProtection="1">
      <alignment horizontal="center" vertical="center" wrapText="1"/>
      <protection locked="0"/>
    </xf>
    <xf numFmtId="0" fontId="27" fillId="0" borderId="22" xfId="7" applyFont="1" applyBorder="1" applyAlignment="1">
      <alignment horizontal="center" vertical="center"/>
    </xf>
    <xf numFmtId="3" fontId="15" fillId="0" borderId="0" xfId="9" applyNumberFormat="1" applyFont="1" applyAlignment="1">
      <alignment vertical="center"/>
    </xf>
    <xf numFmtId="0" fontId="42" fillId="0" borderId="8" xfId="0" applyFont="1" applyFill="1" applyBorder="1" applyAlignment="1">
      <alignment vertical="center" wrapText="1"/>
    </xf>
    <xf numFmtId="3" fontId="10" fillId="0" borderId="24" xfId="7" applyNumberFormat="1" applyBorder="1" applyAlignment="1">
      <alignment horizontal="right" vertical="center" wrapText="1"/>
    </xf>
    <xf numFmtId="0" fontId="42" fillId="0" borderId="0" xfId="0" applyFont="1" applyFill="1" applyAlignment="1">
      <alignment vertical="center" wrapText="1"/>
    </xf>
    <xf numFmtId="0" fontId="10" fillId="0" borderId="24" xfId="7" applyBorder="1" applyAlignment="1">
      <alignment horizontal="left" vertical="center" wrapText="1"/>
    </xf>
    <xf numFmtId="0" fontId="12" fillId="0" borderId="39" xfId="7" applyFont="1" applyBorder="1" applyAlignment="1">
      <alignment horizontal="center" vertical="center" wrapText="1"/>
    </xf>
    <xf numFmtId="0" fontId="28" fillId="0" borderId="18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3" fontId="12" fillId="0" borderId="49" xfId="7" applyNumberFormat="1" applyFont="1" applyBorder="1" applyAlignment="1">
      <alignment vertical="center" wrapText="1"/>
    </xf>
    <xf numFmtId="0" fontId="27" fillId="0" borderId="50" xfId="7" applyFont="1" applyBorder="1" applyAlignment="1">
      <alignment horizontal="center" vertical="center" wrapText="1"/>
    </xf>
    <xf numFmtId="0" fontId="33" fillId="0" borderId="0" xfId="10" applyFont="1"/>
    <xf numFmtId="49" fontId="17" fillId="4" borderId="5" xfId="10" applyNumberFormat="1" applyFont="1" applyFill="1" applyBorder="1" applyAlignment="1">
      <alignment horizontal="center" vertical="center"/>
    </xf>
    <xf numFmtId="0" fontId="17" fillId="4" borderId="5" xfId="10" applyFont="1" applyFill="1" applyBorder="1" applyAlignment="1">
      <alignment horizontal="center" vertical="center"/>
    </xf>
    <xf numFmtId="0" fontId="17" fillId="4" borderId="5" xfId="10" applyFont="1" applyFill="1" applyBorder="1" applyAlignment="1">
      <alignment horizontal="center" vertical="center" wrapText="1"/>
    </xf>
    <xf numFmtId="3" fontId="17" fillId="4" borderId="5" xfId="10" applyNumberFormat="1" applyFont="1" applyFill="1" applyBorder="1" applyAlignment="1">
      <alignment horizontal="center" vertical="center"/>
    </xf>
    <xf numFmtId="0" fontId="33" fillId="0" borderId="0" xfId="10" applyFont="1" applyAlignment="1">
      <alignment horizontal="center" vertical="center"/>
    </xf>
    <xf numFmtId="49" fontId="33" fillId="0" borderId="0" xfId="10" applyNumberFormat="1" applyFont="1" applyAlignment="1">
      <alignment horizontal="center" vertical="center"/>
    </xf>
    <xf numFmtId="0" fontId="33" fillId="0" borderId="0" xfId="10" applyFont="1" applyAlignment="1">
      <alignment vertical="center" wrapText="1"/>
    </xf>
    <xf numFmtId="3" fontId="33" fillId="0" borderId="0" xfId="10" applyNumberFormat="1" applyFont="1" applyAlignment="1">
      <alignment vertical="center"/>
    </xf>
    <xf numFmtId="0" fontId="7" fillId="0" borderId="0" xfId="7" applyFont="1" applyAlignment="1">
      <alignment horizontal="center" vertical="center"/>
    </xf>
    <xf numFmtId="0" fontId="7" fillId="0" borderId="0" xfId="7" applyFont="1"/>
    <xf numFmtId="0" fontId="11" fillId="0" borderId="0" xfId="7" applyFont="1" applyAlignment="1">
      <alignment vertical="center" wrapText="1"/>
    </xf>
    <xf numFmtId="0" fontId="14" fillId="0" borderId="0" xfId="7" applyFont="1"/>
    <xf numFmtId="0" fontId="46" fillId="0" borderId="0" xfId="7" applyFont="1"/>
    <xf numFmtId="0" fontId="7" fillId="0" borderId="0" xfId="7" applyFont="1" applyAlignment="1">
      <alignment vertical="center"/>
    </xf>
    <xf numFmtId="0" fontId="47" fillId="0" borderId="0" xfId="7" applyFont="1" applyAlignment="1">
      <alignment vertical="center"/>
    </xf>
    <xf numFmtId="0" fontId="7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3" fontId="8" fillId="0" borderId="0" xfId="7" applyNumberFormat="1" applyFont="1" applyAlignment="1">
      <alignment vertical="center"/>
    </xf>
    <xf numFmtId="0" fontId="8" fillId="0" borderId="0" xfId="7" applyFont="1" applyAlignment="1">
      <alignment horizontal="center" vertical="center"/>
    </xf>
    <xf numFmtId="3" fontId="7" fillId="0" borderId="0" xfId="7" applyNumberFormat="1" applyFont="1" applyAlignment="1">
      <alignment vertical="center"/>
    </xf>
    <xf numFmtId="0" fontId="48" fillId="0" borderId="0" xfId="7" applyFont="1"/>
    <xf numFmtId="2" fontId="10" fillId="0" borderId="18" xfId="16" applyNumberFormat="1" applyFont="1" applyFill="1" applyBorder="1" applyAlignment="1" applyProtection="1">
      <alignment vertical="center" wrapText="1"/>
      <protection locked="0"/>
    </xf>
    <xf numFmtId="0" fontId="42" fillId="0" borderId="8" xfId="0" applyFont="1" applyBorder="1" applyAlignment="1">
      <alignment horizontal="justify" vertical="center"/>
    </xf>
    <xf numFmtId="3" fontId="15" fillId="16" borderId="4" xfId="9" applyNumberFormat="1" applyFont="1" applyFill="1" applyBorder="1"/>
    <xf numFmtId="3" fontId="15" fillId="16" borderId="30" xfId="9" applyNumberFormat="1" applyFont="1" applyFill="1" applyBorder="1"/>
    <xf numFmtId="3" fontId="12" fillId="5" borderId="5" xfId="9" applyNumberFormat="1" applyFont="1" applyFill="1" applyBorder="1"/>
    <xf numFmtId="3" fontId="10" fillId="0" borderId="30" xfId="9" applyNumberFormat="1" applyFont="1" applyBorder="1"/>
    <xf numFmtId="0" fontId="10" fillId="0" borderId="5" xfId="9" applyFont="1" applyBorder="1" applyAlignment="1">
      <alignment vertical="center" wrapText="1"/>
    </xf>
    <xf numFmtId="0" fontId="10" fillId="0" borderId="18" xfId="7" applyBorder="1" applyAlignment="1">
      <alignment horizontal="center" vertical="center" wrapText="1"/>
    </xf>
    <xf numFmtId="0" fontId="10" fillId="0" borderId="18" xfId="7" applyBorder="1" applyAlignment="1" applyProtection="1">
      <alignment horizontal="left" vertical="center" wrapText="1"/>
      <protection locked="0"/>
    </xf>
    <xf numFmtId="0" fontId="10" fillId="0" borderId="8" xfId="7" applyBorder="1" applyAlignment="1">
      <alignment horizontal="center" vertical="center" wrapText="1"/>
    </xf>
    <xf numFmtId="0" fontId="42" fillId="0" borderId="8" xfId="0" applyFont="1" applyFill="1" applyBorder="1" applyAlignment="1">
      <alignment horizontal="justify" vertical="center"/>
    </xf>
    <xf numFmtId="0" fontId="30" fillId="0" borderId="8" xfId="7" applyFont="1" applyBorder="1" applyAlignment="1">
      <alignment horizontal="center" vertical="center" wrapText="1"/>
    </xf>
    <xf numFmtId="0" fontId="28" fillId="0" borderId="48" xfId="7" applyFont="1" applyBorder="1" applyAlignment="1">
      <alignment horizontal="center" vertical="center" wrapText="1"/>
    </xf>
    <xf numFmtId="0" fontId="35" fillId="6" borderId="8" xfId="7" applyFont="1" applyFill="1" applyBorder="1" applyAlignment="1">
      <alignment horizontal="center" vertical="center"/>
    </xf>
    <xf numFmtId="3" fontId="35" fillId="6" borderId="24" xfId="7" applyNumberFormat="1" applyFont="1" applyFill="1" applyBorder="1" applyAlignment="1">
      <alignment vertical="center" wrapText="1"/>
    </xf>
    <xf numFmtId="3" fontId="35" fillId="6" borderId="18" xfId="7" applyNumberFormat="1" applyFont="1" applyFill="1" applyBorder="1" applyAlignment="1">
      <alignment vertical="center"/>
    </xf>
    <xf numFmtId="0" fontId="35" fillId="6" borderId="18" xfId="7" applyFont="1" applyFill="1" applyBorder="1" applyAlignment="1">
      <alignment vertical="center" wrapText="1"/>
    </xf>
    <xf numFmtId="0" fontId="35" fillId="6" borderId="18" xfId="7" applyFont="1" applyFill="1" applyBorder="1" applyAlignment="1">
      <alignment horizontal="right" vertical="center" wrapText="1"/>
    </xf>
    <xf numFmtId="0" fontId="39" fillId="6" borderId="23" xfId="7" applyFont="1" applyFill="1" applyBorder="1" applyAlignment="1">
      <alignment horizontal="center" vertical="center" wrapText="1"/>
    </xf>
    <xf numFmtId="0" fontId="35" fillId="6" borderId="18" xfId="7" applyFont="1" applyFill="1" applyBorder="1" applyAlignment="1">
      <alignment horizontal="center" vertical="center" wrapText="1"/>
    </xf>
    <xf numFmtId="3" fontId="35" fillId="6" borderId="18" xfId="7" applyNumberFormat="1" applyFont="1" applyFill="1" applyBorder="1" applyAlignment="1">
      <alignment vertical="center" wrapText="1"/>
    </xf>
    <xf numFmtId="0" fontId="35" fillId="6" borderId="8" xfId="7" applyFont="1" applyFill="1" applyBorder="1" applyAlignment="1">
      <alignment horizontal="center" vertical="center" wrapText="1"/>
    </xf>
    <xf numFmtId="0" fontId="36" fillId="6" borderId="8" xfId="7" applyFont="1" applyFill="1" applyBorder="1" applyAlignment="1">
      <alignment horizontal="center" vertical="center" wrapText="1"/>
    </xf>
    <xf numFmtId="3" fontId="35" fillId="6" borderId="8" xfId="7" applyNumberFormat="1" applyFont="1" applyFill="1" applyBorder="1" applyAlignment="1">
      <alignment vertical="center" wrapText="1"/>
    </xf>
    <xf numFmtId="3" fontId="35" fillId="6" borderId="8" xfId="7" applyNumberFormat="1" applyFont="1" applyFill="1" applyBorder="1" applyAlignment="1">
      <alignment horizontal="right" vertical="center" wrapText="1"/>
    </xf>
    <xf numFmtId="0" fontId="52" fillId="6" borderId="8" xfId="0" applyFont="1" applyFill="1" applyBorder="1" applyAlignment="1">
      <alignment horizontal="justify" vertical="center"/>
    </xf>
    <xf numFmtId="0" fontId="7" fillId="0" borderId="30" xfId="7" applyFont="1" applyBorder="1" applyAlignment="1">
      <alignment horizontal="center" vertical="center"/>
    </xf>
    <xf numFmtId="0" fontId="7" fillId="0" borderId="30" xfId="7" applyFont="1" applyBorder="1" applyAlignment="1">
      <alignment vertical="center" wrapText="1"/>
    </xf>
    <xf numFmtId="3" fontId="7" fillId="0" borderId="30" xfId="7" applyNumberFormat="1" applyFont="1" applyBorder="1" applyAlignment="1">
      <alignment vertical="center" wrapText="1"/>
    </xf>
    <xf numFmtId="0" fontId="39" fillId="0" borderId="18" xfId="7" applyFont="1" applyBorder="1" applyAlignment="1">
      <alignment horizontal="center" vertical="center" wrapText="1"/>
    </xf>
    <xf numFmtId="164" fontId="12" fillId="9" borderId="25" xfId="7" applyNumberFormat="1" applyFont="1" applyFill="1" applyBorder="1" applyAlignment="1">
      <alignment horizontal="right" vertical="center" wrapText="1"/>
    </xf>
    <xf numFmtId="0" fontId="7" fillId="0" borderId="30" xfId="11" applyFont="1" applyBorder="1" applyAlignment="1">
      <alignment vertical="center" wrapText="1"/>
    </xf>
    <xf numFmtId="0" fontId="47" fillId="0" borderId="30" xfId="11" applyFont="1" applyBorder="1" applyAlignment="1">
      <alignment vertical="center" wrapText="1"/>
    </xf>
    <xf numFmtId="0" fontId="8" fillId="2" borderId="30" xfId="7" applyFont="1" applyFill="1" applyBorder="1" applyAlignment="1">
      <alignment horizontal="center" vertical="center"/>
    </xf>
    <xf numFmtId="0" fontId="46" fillId="15" borderId="30" xfId="7" applyFont="1" applyFill="1" applyBorder="1" applyAlignment="1">
      <alignment horizontal="center" vertical="center"/>
    </xf>
    <xf numFmtId="0" fontId="8" fillId="16" borderId="30" xfId="7" applyFont="1" applyFill="1" applyBorder="1" applyAlignment="1">
      <alignment horizontal="center" vertical="center"/>
    </xf>
    <xf numFmtId="0" fontId="7" fillId="16" borderId="30" xfId="7" applyFont="1" applyFill="1" applyBorder="1" applyAlignment="1">
      <alignment horizontal="center" vertical="center"/>
    </xf>
    <xf numFmtId="0" fontId="7" fillId="0" borderId="30" xfId="7" applyFont="1" applyBorder="1" applyAlignment="1">
      <alignment horizontal="center" vertical="center" wrapText="1"/>
    </xf>
    <xf numFmtId="3" fontId="7" fillId="0" borderId="30" xfId="7" applyNumberFormat="1" applyFont="1" applyBorder="1" applyAlignment="1">
      <alignment vertical="center"/>
    </xf>
    <xf numFmtId="0" fontId="47" fillId="0" borderId="30" xfId="7" applyFont="1" applyBorder="1" applyAlignment="1">
      <alignment horizontal="center" vertical="center"/>
    </xf>
    <xf numFmtId="0" fontId="7" fillId="0" borderId="30" xfId="7" applyFont="1" applyBorder="1" applyAlignment="1">
      <alignment vertical="center"/>
    </xf>
    <xf numFmtId="3" fontId="8" fillId="2" borderId="30" xfId="7" applyNumberFormat="1" applyFont="1" applyFill="1" applyBorder="1" applyAlignment="1">
      <alignment vertical="center"/>
    </xf>
    <xf numFmtId="49" fontId="7" fillId="0" borderId="30" xfId="7" applyNumberFormat="1" applyFont="1" applyBorder="1" applyAlignment="1">
      <alignment horizontal="center" vertical="center"/>
    </xf>
    <xf numFmtId="3" fontId="11" fillId="17" borderId="30" xfId="7" applyNumberFormat="1" applyFont="1" applyFill="1" applyBorder="1" applyAlignment="1">
      <alignment horizontal="right"/>
    </xf>
    <xf numFmtId="3" fontId="7" fillId="0" borderId="30" xfId="7" applyNumberFormat="1" applyFont="1" applyBorder="1" applyAlignment="1">
      <alignment horizontal="right" vertical="center"/>
    </xf>
    <xf numFmtId="3" fontId="7" fillId="0" borderId="30" xfId="7" applyNumberFormat="1" applyFont="1" applyBorder="1" applyAlignment="1">
      <alignment horizontal="right" vertical="center" wrapText="1"/>
    </xf>
    <xf numFmtId="0" fontId="12" fillId="0" borderId="25" xfId="7" applyFont="1" applyBorder="1" applyAlignment="1">
      <alignment horizontal="center" vertical="center" wrapText="1"/>
    </xf>
    <xf numFmtId="0" fontId="10" fillId="0" borderId="8" xfId="16" applyFont="1" applyFill="1" applyBorder="1" applyAlignment="1" applyProtection="1">
      <alignment vertical="center" wrapText="1"/>
    </xf>
    <xf numFmtId="0" fontId="12" fillId="6" borderId="18" xfId="7" applyFont="1" applyFill="1" applyBorder="1" applyAlignment="1">
      <alignment horizontal="center" vertical="center" wrapText="1"/>
    </xf>
    <xf numFmtId="0" fontId="10" fillId="0" borderId="17" xfId="7" applyBorder="1" applyAlignment="1">
      <alignment horizontal="center" vertical="center"/>
    </xf>
    <xf numFmtId="0" fontId="42" fillId="0" borderId="0" xfId="0" applyFont="1" applyFill="1" applyAlignment="1">
      <alignment horizontal="left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17" fillId="0" borderId="18" xfId="7" applyFont="1" applyBorder="1" applyAlignment="1">
      <alignment horizontal="center" vertical="center"/>
    </xf>
    <xf numFmtId="0" fontId="33" fillId="0" borderId="18" xfId="7" applyFont="1" applyBorder="1" applyAlignment="1" applyProtection="1">
      <alignment horizontal="left" vertical="center" wrapText="1"/>
      <protection locked="0"/>
    </xf>
    <xf numFmtId="3" fontId="33" fillId="0" borderId="18" xfId="7" applyNumberFormat="1" applyFont="1" applyBorder="1" applyAlignment="1">
      <alignment vertical="center" wrapText="1"/>
    </xf>
    <xf numFmtId="3" fontId="33" fillId="0" borderId="18" xfId="7" applyNumberFormat="1" applyFont="1" applyBorder="1" applyAlignment="1">
      <alignment vertical="center"/>
    </xf>
    <xf numFmtId="0" fontId="33" fillId="0" borderId="18" xfId="7" applyFont="1" applyBorder="1" applyAlignment="1">
      <alignment vertical="center" wrapText="1"/>
    </xf>
    <xf numFmtId="0" fontId="33" fillId="0" borderId="18" xfId="7" applyFont="1" applyBorder="1" applyAlignment="1">
      <alignment horizontal="right" vertical="center" wrapText="1"/>
    </xf>
    <xf numFmtId="0" fontId="53" fillId="0" borderId="23" xfId="7" applyFont="1" applyBorder="1" applyAlignment="1">
      <alignment horizontal="center" vertical="center" wrapText="1"/>
    </xf>
    <xf numFmtId="0" fontId="10" fillId="0" borderId="25" xfId="7" applyBorder="1" applyAlignment="1" applyProtection="1">
      <alignment horizontal="left" vertical="center" wrapText="1"/>
      <protection locked="0"/>
    </xf>
    <xf numFmtId="0" fontId="12" fillId="0" borderId="31" xfId="7" applyFont="1" applyBorder="1" applyAlignment="1">
      <alignment horizontal="center" vertical="center"/>
    </xf>
    <xf numFmtId="3" fontId="10" fillId="0" borderId="25" xfId="7" applyNumberFormat="1" applyBorder="1" applyAlignment="1">
      <alignment vertical="center"/>
    </xf>
    <xf numFmtId="0" fontId="10" fillId="0" borderId="25" xfId="7" applyBorder="1" applyAlignment="1">
      <alignment vertical="center" wrapText="1"/>
    </xf>
    <xf numFmtId="0" fontId="10" fillId="0" borderId="25" xfId="7" applyBorder="1" applyAlignment="1">
      <alignment horizontal="right" vertical="center" wrapText="1"/>
    </xf>
    <xf numFmtId="0" fontId="30" fillId="0" borderId="26" xfId="7" applyFont="1" applyBorder="1" applyAlignment="1">
      <alignment horizontal="center" vertical="center" wrapText="1"/>
    </xf>
    <xf numFmtId="0" fontId="12" fillId="0" borderId="57" xfId="7" applyFont="1" applyBorder="1" applyAlignment="1">
      <alignment horizontal="center" vertical="center" wrapText="1"/>
    </xf>
    <xf numFmtId="0" fontId="33" fillId="0" borderId="58" xfId="25" applyFont="1" applyBorder="1" applyAlignment="1">
      <alignment vertical="center" wrapText="1"/>
    </xf>
    <xf numFmtId="0" fontId="33" fillId="0" borderId="8" xfId="25" applyFont="1" applyBorder="1" applyAlignment="1">
      <alignment vertical="center" wrapText="1"/>
    </xf>
    <xf numFmtId="0" fontId="35" fillId="10" borderId="0" xfId="7" applyFont="1" applyFill="1" applyAlignment="1" applyProtection="1">
      <alignment horizontal="center" vertical="center" wrapText="1"/>
      <protection locked="0"/>
    </xf>
    <xf numFmtId="0" fontId="28" fillId="0" borderId="50" xfId="7" applyFont="1" applyBorder="1" applyAlignment="1">
      <alignment horizontal="center" vertical="center" wrapText="1"/>
    </xf>
    <xf numFmtId="0" fontId="35" fillId="6" borderId="57" xfId="7" applyFont="1" applyFill="1" applyBorder="1" applyAlignment="1">
      <alignment horizontal="center" vertical="center" wrapText="1"/>
    </xf>
    <xf numFmtId="0" fontId="52" fillId="6" borderId="8" xfId="16" applyFont="1" applyFill="1" applyBorder="1" applyAlignment="1">
      <alignment vertical="center" wrapText="1"/>
    </xf>
    <xf numFmtId="0" fontId="35" fillId="6" borderId="26" xfId="7" applyFont="1" applyFill="1" applyBorder="1" applyAlignment="1">
      <alignment horizontal="center" vertical="center" wrapText="1"/>
    </xf>
    <xf numFmtId="0" fontId="35" fillId="6" borderId="41" xfId="7" applyFont="1" applyFill="1" applyBorder="1" applyAlignment="1">
      <alignment horizontal="center" vertical="center"/>
    </xf>
    <xf numFmtId="0" fontId="52" fillId="6" borderId="0" xfId="16" applyFont="1" applyFill="1" applyBorder="1" applyAlignment="1">
      <alignment vertical="center" wrapText="1"/>
    </xf>
    <xf numFmtId="0" fontId="35" fillId="6" borderId="18" xfId="16" applyFont="1" applyFill="1" applyBorder="1" applyAlignment="1" applyProtection="1">
      <alignment vertical="center" wrapText="1"/>
      <protection locked="0"/>
    </xf>
    <xf numFmtId="0" fontId="35" fillId="6" borderId="57" xfId="7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left" vertical="center"/>
    </xf>
    <xf numFmtId="0" fontId="35" fillId="6" borderId="0" xfId="0" applyFont="1" applyFill="1" applyAlignment="1">
      <alignment horizontal="left" vertical="center"/>
    </xf>
    <xf numFmtId="0" fontId="51" fillId="14" borderId="0" xfId="29" applyFont="1" applyFill="1" applyAlignment="1">
      <alignment horizontal="left" vertical="top" wrapText="1"/>
    </xf>
    <xf numFmtId="0" fontId="45" fillId="14" borderId="53" xfId="29" applyFont="1" applyFill="1" applyBorder="1" applyAlignment="1">
      <alignment horizontal="center" vertical="center" wrapText="1"/>
    </xf>
    <xf numFmtId="0" fontId="45" fillId="14" borderId="53" xfId="29" applyFont="1" applyFill="1" applyBorder="1" applyAlignment="1">
      <alignment horizontal="left" vertical="center" wrapText="1"/>
    </xf>
    <xf numFmtId="39" fontId="45" fillId="14" borderId="53" xfId="29" applyNumberFormat="1" applyFont="1" applyFill="1" applyBorder="1" applyAlignment="1">
      <alignment horizontal="right" vertical="center" wrapText="1"/>
    </xf>
    <xf numFmtId="0" fontId="45" fillId="4" borderId="53" xfId="29" applyFont="1" applyFill="1" applyBorder="1" applyAlignment="1">
      <alignment horizontal="center" vertical="center" wrapText="1"/>
    </xf>
    <xf numFmtId="0" fontId="45" fillId="4" borderId="53" xfId="29" applyFont="1" applyFill="1" applyBorder="1" applyAlignment="1">
      <alignment horizontal="left" vertical="center" wrapText="1"/>
    </xf>
    <xf numFmtId="39" fontId="45" fillId="4" borderId="53" xfId="29" applyNumberFormat="1" applyFont="1" applyFill="1" applyBorder="1" applyAlignment="1">
      <alignment horizontal="right" vertical="center" wrapText="1"/>
    </xf>
    <xf numFmtId="0" fontId="44" fillId="18" borderId="53" xfId="29" applyFont="1" applyFill="1" applyBorder="1" applyAlignment="1">
      <alignment horizontal="center" vertical="center" wrapText="1"/>
    </xf>
    <xf numFmtId="0" fontId="44" fillId="18" borderId="53" xfId="29" applyFont="1" applyFill="1" applyBorder="1" applyAlignment="1">
      <alignment horizontal="left" vertical="center" wrapText="1"/>
    </xf>
    <xf numFmtId="39" fontId="44" fillId="18" borderId="53" xfId="29" applyNumberFormat="1" applyFont="1" applyFill="1" applyBorder="1" applyAlignment="1">
      <alignment horizontal="right" vertical="center" wrapText="1"/>
    </xf>
    <xf numFmtId="3" fontId="12" fillId="2" borderId="51" xfId="7" applyNumberFormat="1" applyFont="1" applyFill="1" applyBorder="1" applyAlignment="1">
      <alignment vertical="center" wrapText="1"/>
    </xf>
    <xf numFmtId="0" fontId="27" fillId="2" borderId="10" xfId="7" applyFont="1" applyFill="1" applyBorder="1" applyAlignment="1">
      <alignment horizontal="center" vertical="center" wrapText="1"/>
    </xf>
    <xf numFmtId="3" fontId="35" fillId="6" borderId="18" xfId="7" applyNumberFormat="1" applyFont="1" applyFill="1" applyBorder="1" applyAlignment="1">
      <alignment horizontal="center" vertical="center"/>
    </xf>
    <xf numFmtId="3" fontId="35" fillId="6" borderId="18" xfId="7" applyNumberFormat="1" applyFont="1" applyFill="1" applyBorder="1" applyAlignment="1">
      <alignment horizontal="right" vertical="center" wrapText="1"/>
    </xf>
    <xf numFmtId="0" fontId="47" fillId="0" borderId="0" xfId="2" applyFont="1"/>
    <xf numFmtId="0" fontId="49" fillId="4" borderId="5" xfId="2" applyFont="1" applyFill="1" applyBorder="1" applyAlignment="1">
      <alignment horizontal="center" vertical="center"/>
    </xf>
    <xf numFmtId="0" fontId="47" fillId="0" borderId="0" xfId="2" applyFont="1" applyAlignment="1">
      <alignment vertical="center"/>
    </xf>
    <xf numFmtId="0" fontId="49" fillId="12" borderId="5" xfId="2" applyFont="1" applyFill="1" applyBorder="1" applyAlignment="1">
      <alignment horizontal="center" vertical="center"/>
    </xf>
    <xf numFmtId="0" fontId="49" fillId="12" borderId="5" xfId="2" applyFont="1" applyFill="1" applyBorder="1" applyAlignment="1">
      <alignment vertical="center" wrapText="1"/>
    </xf>
    <xf numFmtId="3" fontId="49" fillId="12" borderId="5" xfId="2" applyNumberFormat="1" applyFont="1" applyFill="1" applyBorder="1" applyAlignment="1">
      <alignment vertical="center"/>
    </xf>
    <xf numFmtId="0" fontId="49" fillId="0" borderId="0" xfId="2" applyFont="1" applyAlignment="1">
      <alignment vertical="center"/>
    </xf>
    <xf numFmtId="0" fontId="47" fillId="16" borderId="5" xfId="2" applyFont="1" applyFill="1" applyBorder="1" applyAlignment="1">
      <alignment horizontal="center" vertical="center"/>
    </xf>
    <xf numFmtId="0" fontId="47" fillId="16" borderId="5" xfId="2" applyFont="1" applyFill="1" applyBorder="1" applyAlignment="1">
      <alignment vertical="center" wrapText="1"/>
    </xf>
    <xf numFmtId="3" fontId="47" fillId="16" borderId="5" xfId="2" applyNumberFormat="1" applyFont="1" applyFill="1" applyBorder="1" applyAlignment="1">
      <alignment vertical="center"/>
    </xf>
    <xf numFmtId="0" fontId="47" fillId="0" borderId="5" xfId="2" applyFont="1" applyBorder="1" applyAlignment="1">
      <alignment horizontal="center" vertical="center"/>
    </xf>
    <xf numFmtId="0" fontId="47" fillId="0" borderId="5" xfId="2" applyFont="1" applyBorder="1" applyAlignment="1">
      <alignment vertical="center" wrapText="1"/>
    </xf>
    <xf numFmtId="3" fontId="47" fillId="0" borderId="5" xfId="2" applyNumberFormat="1" applyFont="1" applyBorder="1" applyAlignment="1">
      <alignment vertical="center"/>
    </xf>
    <xf numFmtId="0" fontId="7" fillId="16" borderId="5" xfId="2" applyFont="1" applyFill="1" applyBorder="1" applyAlignment="1">
      <alignment horizontal="center" vertical="center"/>
    </xf>
    <xf numFmtId="0" fontId="7" fillId="16" borderId="5" xfId="2" applyFont="1" applyFill="1" applyBorder="1" applyAlignment="1">
      <alignment horizontal="left" vertical="center"/>
    </xf>
    <xf numFmtId="3" fontId="7" fillId="16" borderId="5" xfId="2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vertical="center" wrapText="1"/>
    </xf>
    <xf numFmtId="3" fontId="7" fillId="0" borderId="5" xfId="2" applyNumberFormat="1" applyFont="1" applyBorder="1" applyAlignment="1">
      <alignment vertical="center"/>
    </xf>
    <xf numFmtId="0" fontId="20" fillId="0" borderId="5" xfId="2" applyFont="1" applyBorder="1" applyAlignment="1">
      <alignment horizontal="center" vertical="center"/>
    </xf>
    <xf numFmtId="0" fontId="7" fillId="0" borderId="5" xfId="10" applyFont="1" applyBorder="1" applyAlignment="1">
      <alignment vertical="center" wrapText="1"/>
    </xf>
    <xf numFmtId="0" fontId="49" fillId="12" borderId="5" xfId="10" applyFont="1" applyFill="1" applyBorder="1" applyAlignment="1">
      <alignment vertical="center" wrapText="1"/>
    </xf>
    <xf numFmtId="0" fontId="47" fillId="16" borderId="5" xfId="10" applyFont="1" applyFill="1" applyBorder="1" applyAlignment="1">
      <alignment vertical="center" wrapText="1"/>
    </xf>
    <xf numFmtId="0" fontId="47" fillId="0" borderId="5" xfId="10" applyFont="1" applyBorder="1" applyAlignment="1">
      <alignment vertical="center" wrapText="1"/>
    </xf>
    <xf numFmtId="3" fontId="49" fillId="4" borderId="5" xfId="2" applyNumberFormat="1" applyFont="1" applyFill="1" applyBorder="1" applyAlignment="1">
      <alignment vertical="center"/>
    </xf>
    <xf numFmtId="0" fontId="47" fillId="0" borderId="0" xfId="2" applyFont="1" applyAlignment="1">
      <alignment horizontal="center"/>
    </xf>
    <xf numFmtId="0" fontId="7" fillId="0" borderId="0" xfId="0" applyFont="1" applyAlignment="1">
      <alignment horizontal="justify" vertical="center"/>
    </xf>
    <xf numFmtId="1" fontId="7" fillId="0" borderId="30" xfId="7" applyNumberFormat="1" applyFont="1" applyBorder="1" applyAlignment="1">
      <alignment vertical="center" wrapText="1"/>
    </xf>
    <xf numFmtId="0" fontId="50" fillId="0" borderId="5" xfId="2" applyFont="1" applyBorder="1" applyAlignment="1">
      <alignment horizontal="center" vertical="center"/>
    </xf>
    <xf numFmtId="0" fontId="50" fillId="0" borderId="5" xfId="10" applyFont="1" applyBorder="1" applyAlignment="1">
      <alignment vertical="center" wrapText="1"/>
    </xf>
    <xf numFmtId="3" fontId="50" fillId="0" borderId="5" xfId="2" applyNumberFormat="1" applyFont="1" applyBorder="1" applyAlignment="1">
      <alignment vertical="center"/>
    </xf>
    <xf numFmtId="0" fontId="39" fillId="2" borderId="0" xfId="7" applyFont="1" applyFill="1" applyAlignment="1">
      <alignment horizontal="center" vertical="center" wrapText="1"/>
    </xf>
    <xf numFmtId="0" fontId="12" fillId="0" borderId="22" xfId="7" applyFont="1" applyBorder="1" applyAlignment="1">
      <alignment horizontal="center" vertical="center" wrapText="1"/>
    </xf>
    <xf numFmtId="0" fontId="28" fillId="0" borderId="20" xfId="7" applyFont="1" applyBorder="1" applyAlignment="1">
      <alignment horizontal="center" vertical="center" wrapText="1"/>
    </xf>
    <xf numFmtId="3" fontId="12" fillId="2" borderId="8" xfId="7" applyNumberFormat="1" applyFont="1" applyFill="1" applyBorder="1" applyAlignment="1">
      <alignment vertical="center" wrapText="1"/>
    </xf>
    <xf numFmtId="0" fontId="27" fillId="2" borderId="8" xfId="7" applyFont="1" applyFill="1" applyBorder="1" applyAlignment="1">
      <alignment horizontal="center" vertical="center" wrapText="1"/>
    </xf>
    <xf numFmtId="0" fontId="12" fillId="6" borderId="8" xfId="7" applyFont="1" applyFill="1" applyBorder="1" applyAlignment="1">
      <alignment horizontal="center" vertical="center" wrapText="1"/>
    </xf>
    <xf numFmtId="0" fontId="39" fillId="6" borderId="8" xfId="7" applyFont="1" applyFill="1" applyBorder="1" applyAlignment="1">
      <alignment horizontal="center" vertical="center" wrapText="1"/>
    </xf>
    <xf numFmtId="0" fontId="35" fillId="6" borderId="8" xfId="7" applyFont="1" applyFill="1" applyBorder="1" applyAlignment="1">
      <alignment horizontal="left" vertical="center" wrapText="1"/>
    </xf>
    <xf numFmtId="0" fontId="35" fillId="6" borderId="59" xfId="7" applyFont="1" applyFill="1" applyBorder="1" applyAlignment="1">
      <alignment horizontal="center" vertical="center" wrapText="1"/>
    </xf>
    <xf numFmtId="0" fontId="35" fillId="6" borderId="25" xfId="7" applyFont="1" applyFill="1" applyBorder="1" applyAlignment="1">
      <alignment horizontal="center" vertical="center" wrapText="1"/>
    </xf>
    <xf numFmtId="0" fontId="35" fillId="6" borderId="59" xfId="0" applyFont="1" applyFill="1" applyBorder="1" applyAlignment="1">
      <alignment vertical="center" wrapText="1"/>
    </xf>
    <xf numFmtId="3" fontId="35" fillId="6" borderId="59" xfId="7" applyNumberFormat="1" applyFont="1" applyFill="1" applyBorder="1" applyAlignment="1">
      <alignment vertical="center" wrapText="1"/>
    </xf>
    <xf numFmtId="0" fontId="35" fillId="6" borderId="59" xfId="7" applyFont="1" applyFill="1" applyBorder="1" applyAlignment="1">
      <alignment vertical="center" wrapText="1"/>
    </xf>
    <xf numFmtId="0" fontId="35" fillId="6" borderId="25" xfId="7" applyFont="1" applyFill="1" applyBorder="1" applyAlignment="1">
      <alignment horizontal="right" vertical="center" wrapText="1"/>
    </xf>
    <xf numFmtId="0" fontId="39" fillId="6" borderId="59" xfId="7" applyFont="1" applyFill="1" applyBorder="1" applyAlignment="1">
      <alignment horizontal="center" vertical="center" wrapText="1"/>
    </xf>
    <xf numFmtId="167" fontId="11" fillId="11" borderId="43" xfId="8" applyNumberFormat="1" applyFont="1" applyFill="1" applyBorder="1" applyAlignment="1">
      <alignment horizontal="center" vertical="center" wrapText="1"/>
    </xf>
    <xf numFmtId="167" fontId="11" fillId="11" borderId="44" xfId="8" applyNumberFormat="1" applyFont="1" applyFill="1" applyBorder="1" applyAlignment="1">
      <alignment horizontal="center" vertical="center" wrapText="1"/>
    </xf>
    <xf numFmtId="167" fontId="11" fillId="11" borderId="45" xfId="8" applyNumberFormat="1" applyFont="1" applyFill="1" applyBorder="1" applyAlignment="1">
      <alignment horizontal="center" vertical="center" wrapText="1"/>
    </xf>
    <xf numFmtId="0" fontId="12" fillId="2" borderId="17" xfId="7" applyFont="1" applyFill="1" applyBorder="1" applyAlignment="1">
      <alignment horizontal="center" vertical="center" wrapText="1"/>
    </xf>
    <xf numFmtId="0" fontId="12" fillId="2" borderId="18" xfId="7" applyFont="1" applyFill="1" applyBorder="1" applyAlignment="1">
      <alignment horizontal="center" vertical="center" wrapText="1"/>
    </xf>
    <xf numFmtId="0" fontId="12" fillId="2" borderId="38" xfId="7" applyFont="1" applyFill="1" applyBorder="1" applyAlignment="1">
      <alignment horizontal="center" vertical="center" wrapText="1"/>
    </xf>
    <xf numFmtId="0" fontId="12" fillId="2" borderId="25" xfId="7" applyFont="1" applyFill="1" applyBorder="1" applyAlignment="1">
      <alignment horizontal="center" vertical="center" wrapText="1"/>
    </xf>
    <xf numFmtId="0" fontId="12" fillId="2" borderId="51" xfId="7" applyFont="1" applyFill="1" applyBorder="1" applyAlignment="1">
      <alignment horizontal="center" vertical="center" wrapText="1"/>
    </xf>
    <xf numFmtId="0" fontId="12" fillId="2" borderId="31" xfId="7" applyFont="1" applyFill="1" applyBorder="1" applyAlignment="1">
      <alignment horizontal="center" vertical="center" wrapText="1"/>
    </xf>
    <xf numFmtId="0" fontId="12" fillId="2" borderId="32" xfId="7" applyFont="1" applyFill="1" applyBorder="1" applyAlignment="1">
      <alignment horizontal="center" vertical="center" wrapText="1"/>
    </xf>
    <xf numFmtId="0" fontId="12" fillId="2" borderId="16" xfId="7" applyFont="1" applyFill="1" applyBorder="1" applyAlignment="1">
      <alignment horizontal="center" vertical="center" wrapText="1"/>
    </xf>
    <xf numFmtId="0" fontId="12" fillId="2" borderId="4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 vertical="center" wrapText="1"/>
    </xf>
    <xf numFmtId="0" fontId="12" fillId="2" borderId="42" xfId="7" applyFont="1" applyFill="1" applyBorder="1" applyAlignment="1">
      <alignment horizontal="center" vertical="center" wrapText="1"/>
    </xf>
    <xf numFmtId="0" fontId="12" fillId="2" borderId="39" xfId="7" applyFont="1" applyFill="1" applyBorder="1" applyAlignment="1">
      <alignment horizontal="center" vertical="center" wrapText="1"/>
    </xf>
    <xf numFmtId="0" fontId="12" fillId="2" borderId="40" xfId="7" applyFont="1" applyFill="1" applyBorder="1" applyAlignment="1">
      <alignment horizontal="center" vertical="center" wrapText="1"/>
    </xf>
    <xf numFmtId="0" fontId="12" fillId="2" borderId="24" xfId="7" applyFont="1" applyFill="1" applyBorder="1" applyAlignment="1">
      <alignment horizontal="center" vertical="center" wrapText="1"/>
    </xf>
    <xf numFmtId="0" fontId="35" fillId="2" borderId="16" xfId="7" applyFont="1" applyFill="1" applyBorder="1" applyAlignment="1" applyProtection="1">
      <alignment horizontal="center" vertical="center" wrapText="1"/>
      <protection locked="0"/>
    </xf>
    <xf numFmtId="0" fontId="35" fillId="2" borderId="21" xfId="7" applyFont="1" applyFill="1" applyBorder="1" applyAlignment="1" applyProtection="1">
      <alignment horizontal="center" vertical="center" wrapText="1"/>
      <protection locked="0"/>
    </xf>
    <xf numFmtId="0" fontId="19" fillId="9" borderId="17" xfId="7" applyFont="1" applyFill="1" applyBorder="1" applyAlignment="1">
      <alignment horizontal="center" vertical="center"/>
    </xf>
    <xf numFmtId="0" fontId="19" fillId="9" borderId="18" xfId="7" applyFont="1" applyFill="1" applyBorder="1" applyAlignment="1">
      <alignment horizontal="center" vertical="center"/>
    </xf>
    <xf numFmtId="0" fontId="19" fillId="9" borderId="28" xfId="7" applyFont="1" applyFill="1" applyBorder="1" applyAlignment="1">
      <alignment horizontal="center" vertical="center" wrapText="1"/>
    </xf>
    <xf numFmtId="0" fontId="19" fillId="9" borderId="29" xfId="7" applyFont="1" applyFill="1" applyBorder="1" applyAlignment="1">
      <alignment horizontal="center" vertical="center" wrapText="1"/>
    </xf>
    <xf numFmtId="0" fontId="19" fillId="9" borderId="21" xfId="7" applyFont="1" applyFill="1" applyBorder="1" applyAlignment="1">
      <alignment horizontal="center" vertical="center" wrapText="1"/>
    </xf>
    <xf numFmtId="0" fontId="19" fillId="9" borderId="31" xfId="7" applyFont="1" applyFill="1" applyBorder="1" applyAlignment="1">
      <alignment horizontal="center" vertical="center"/>
    </xf>
    <xf numFmtId="0" fontId="19" fillId="9" borderId="32" xfId="7" applyFont="1" applyFill="1" applyBorder="1" applyAlignment="1">
      <alignment horizontal="center" vertical="center"/>
    </xf>
    <xf numFmtId="0" fontId="19" fillId="9" borderId="42" xfId="7" applyFont="1" applyFill="1" applyBorder="1" applyAlignment="1">
      <alignment horizontal="center" vertical="center"/>
    </xf>
    <xf numFmtId="0" fontId="12" fillId="2" borderId="33" xfId="7" applyFont="1" applyFill="1" applyBorder="1" applyAlignment="1">
      <alignment horizontal="center" vertical="center" wrapText="1"/>
    </xf>
    <xf numFmtId="0" fontId="12" fillId="2" borderId="34" xfId="7" applyFont="1" applyFill="1" applyBorder="1" applyAlignment="1">
      <alignment horizontal="center" vertical="center" wrapText="1"/>
    </xf>
    <xf numFmtId="0" fontId="12" fillId="2" borderId="60" xfId="7" applyFont="1" applyFill="1" applyBorder="1" applyAlignment="1">
      <alignment horizontal="center" vertical="center" wrapText="1"/>
    </xf>
    <xf numFmtId="0" fontId="12" fillId="2" borderId="61" xfId="7" applyFont="1" applyFill="1" applyBorder="1" applyAlignment="1">
      <alignment horizontal="center" vertical="center" wrapText="1"/>
    </xf>
    <xf numFmtId="0" fontId="12" fillId="2" borderId="62" xfId="7" applyFont="1" applyFill="1" applyBorder="1" applyAlignment="1">
      <alignment horizontal="center" vertical="center" wrapText="1"/>
    </xf>
    <xf numFmtId="0" fontId="11" fillId="0" borderId="0" xfId="7" applyFont="1" applyAlignment="1">
      <alignment horizontal="center"/>
    </xf>
    <xf numFmtId="0" fontId="12" fillId="2" borderId="10" xfId="7" applyFont="1" applyFill="1" applyBorder="1" applyAlignment="1">
      <alignment horizontal="center" vertical="center"/>
    </xf>
    <xf numFmtId="0" fontId="12" fillId="2" borderId="17" xfId="7" applyFont="1" applyFill="1" applyBorder="1" applyAlignment="1">
      <alignment horizontal="center" vertical="center"/>
    </xf>
    <xf numFmtId="0" fontId="12" fillId="2" borderId="11" xfId="7" applyFont="1" applyFill="1" applyBorder="1" applyAlignment="1">
      <alignment horizontal="center" vertical="center" wrapText="1"/>
    </xf>
    <xf numFmtId="0" fontId="12" fillId="8" borderId="11" xfId="7" applyFont="1" applyFill="1" applyBorder="1" applyAlignment="1">
      <alignment horizontal="center" vertical="center" wrapText="1"/>
    </xf>
    <xf numFmtId="0" fontId="12" fillId="8" borderId="18" xfId="7" applyFont="1" applyFill="1" applyBorder="1" applyAlignment="1">
      <alignment horizontal="center" vertical="center" wrapText="1"/>
    </xf>
    <xf numFmtId="0" fontId="12" fillId="8" borderId="12" xfId="7" applyFont="1" applyFill="1" applyBorder="1" applyAlignment="1">
      <alignment horizontal="center" vertical="center" wrapText="1"/>
    </xf>
    <xf numFmtId="0" fontId="12" fillId="8" borderId="19" xfId="7" applyFont="1" applyFill="1" applyBorder="1" applyAlignment="1">
      <alignment horizontal="center" vertical="center" wrapText="1"/>
    </xf>
    <xf numFmtId="0" fontId="12" fillId="8" borderId="13" xfId="7" applyFont="1" applyFill="1" applyBorder="1" applyAlignment="1">
      <alignment horizontal="center" vertical="center" wrapText="1"/>
    </xf>
    <xf numFmtId="0" fontId="12" fillId="8" borderId="14" xfId="7" applyFont="1" applyFill="1" applyBorder="1" applyAlignment="1">
      <alignment horizontal="center" vertical="center" wrapText="1"/>
    </xf>
    <xf numFmtId="0" fontId="12" fillId="8" borderId="15" xfId="7" applyFont="1" applyFill="1" applyBorder="1" applyAlignment="1">
      <alignment horizontal="center" vertical="center" wrapText="1"/>
    </xf>
    <xf numFmtId="0" fontId="12" fillId="8" borderId="20" xfId="7" applyFont="1" applyFill="1" applyBorder="1" applyAlignment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3" borderId="6" xfId="9" applyFont="1" applyFill="1" applyBorder="1" applyAlignment="1">
      <alignment horizontal="center" vertical="center"/>
    </xf>
    <xf numFmtId="0" fontId="12" fillId="3" borderId="2" xfId="9" applyFont="1" applyFill="1" applyBorder="1" applyAlignment="1">
      <alignment horizontal="center" vertical="center"/>
    </xf>
    <xf numFmtId="0" fontId="23" fillId="0" borderId="30" xfId="0" applyFont="1" applyBorder="1" applyAlignment="1">
      <alignment horizontal="left" vertical="center" wrapText="1" readingOrder="1"/>
    </xf>
    <xf numFmtId="49" fontId="17" fillId="0" borderId="0" xfId="10" applyNumberFormat="1" applyFont="1" applyAlignment="1">
      <alignment horizontal="center" vertical="center" wrapText="1"/>
    </xf>
    <xf numFmtId="0" fontId="44" fillId="18" borderId="53" xfId="29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49" fillId="4" borderId="54" xfId="2" applyFont="1" applyFill="1" applyBorder="1" applyAlignment="1">
      <alignment horizontal="center" vertical="center" wrapText="1"/>
    </xf>
    <xf numFmtId="0" fontId="49" fillId="4" borderId="55" xfId="2" applyFont="1" applyFill="1" applyBorder="1" applyAlignment="1">
      <alignment horizontal="center" vertical="center" wrapText="1"/>
    </xf>
    <xf numFmtId="0" fontId="49" fillId="4" borderId="56" xfId="2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8" fillId="2" borderId="30" xfId="7" applyFont="1" applyFill="1" applyBorder="1" applyAlignment="1">
      <alignment horizontal="center" vertical="center"/>
    </xf>
    <xf numFmtId="0" fontId="8" fillId="16" borderId="30" xfId="7" applyFont="1" applyFill="1" applyBorder="1" applyAlignment="1">
      <alignment horizontal="center" vertical="center" wrapText="1"/>
    </xf>
    <xf numFmtId="44" fontId="8" fillId="2" borderId="30" xfId="12" applyFont="1" applyFill="1" applyBorder="1" applyAlignment="1">
      <alignment horizontal="center" vertical="center"/>
    </xf>
    <xf numFmtId="44" fontId="11" fillId="17" borderId="30" xfId="12" applyFont="1" applyFill="1" applyBorder="1" applyAlignment="1">
      <alignment horizontal="center"/>
    </xf>
  </cellXfs>
  <cellStyles count="30">
    <cellStyle name="Normalny" xfId="0" builtinId="0"/>
    <cellStyle name="Normalny 10" xfId="3" xr:uid="{00000000-0005-0000-0000-000001000000}"/>
    <cellStyle name="Normalny 11" xfId="20" xr:uid="{00000000-0005-0000-0000-000002000000}"/>
    <cellStyle name="Normalny 12" xfId="21" xr:uid="{00000000-0005-0000-0000-000003000000}"/>
    <cellStyle name="Normalny 12 2" xfId="26" xr:uid="{00000000-0005-0000-0000-000004000000}"/>
    <cellStyle name="Normalny 13" xfId="24" xr:uid="{00000000-0005-0000-0000-000005000000}"/>
    <cellStyle name="Normalny 13 2" xfId="23" xr:uid="{00000000-0005-0000-0000-000006000000}"/>
    <cellStyle name="Normalny 14" xfId="27" xr:uid="{00000000-0005-0000-0000-000007000000}"/>
    <cellStyle name="Normalny 15" xfId="28" xr:uid="{00000000-0005-0000-0000-000008000000}"/>
    <cellStyle name="Normalny 16" xfId="29" xr:uid="{8F4B4810-64A3-44A7-BB72-1CC873715805}"/>
    <cellStyle name="Normalny 2" xfId="1" xr:uid="{00000000-0005-0000-0000-000009000000}"/>
    <cellStyle name="Normalny 2 2" xfId="22" xr:uid="{00000000-0005-0000-0000-00000A000000}"/>
    <cellStyle name="Normalny 2 2 2" xfId="7" xr:uid="{00000000-0005-0000-0000-00000B000000}"/>
    <cellStyle name="Normalny 2 2 3" xfId="25" xr:uid="{00000000-0005-0000-0000-00000C000000}"/>
    <cellStyle name="Normalny 2 3" xfId="9" xr:uid="{00000000-0005-0000-0000-00000D000000}"/>
    <cellStyle name="Normalny 2 4" xfId="16" xr:uid="{00000000-0005-0000-0000-00000E000000}"/>
    <cellStyle name="Normalny 3" xfId="13" xr:uid="{00000000-0005-0000-0000-00000F000000}"/>
    <cellStyle name="Normalny 3 2" xfId="14" xr:uid="{00000000-0005-0000-0000-000010000000}"/>
    <cellStyle name="Normalny 4" xfId="15" xr:uid="{00000000-0005-0000-0000-000011000000}"/>
    <cellStyle name="Normalny 5" xfId="17" xr:uid="{00000000-0005-0000-0000-000012000000}"/>
    <cellStyle name="Normalny 6" xfId="2" xr:uid="{00000000-0005-0000-0000-000013000000}"/>
    <cellStyle name="Normalny 6 2" xfId="11" xr:uid="{00000000-0005-0000-0000-000014000000}"/>
    <cellStyle name="Normalny 6 3" xfId="10" xr:uid="{00000000-0005-0000-0000-000015000000}"/>
    <cellStyle name="Normalny 7" xfId="18" xr:uid="{00000000-0005-0000-0000-000016000000}"/>
    <cellStyle name="Normalny 7 2" xfId="5" xr:uid="{00000000-0005-0000-0000-000017000000}"/>
    <cellStyle name="Normalny 8" xfId="19" xr:uid="{00000000-0005-0000-0000-000018000000}"/>
    <cellStyle name="Normalny 8 2" xfId="4" xr:uid="{00000000-0005-0000-0000-000019000000}"/>
    <cellStyle name="Normalny 9" xfId="6" xr:uid="{00000000-0005-0000-0000-00001A000000}"/>
    <cellStyle name="Walutowy 3 2 2" xfId="8" xr:uid="{00000000-0005-0000-0000-00001B000000}"/>
    <cellStyle name="Walutowy 3 3" xfId="12" xr:uid="{00000000-0005-0000-0000-00001C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93"/>
  <sheetViews>
    <sheetView tabSelected="1" topLeftCell="A22" zoomScale="93" zoomScaleNormal="93" workbookViewId="0">
      <selection activeCell="C57" sqref="C57"/>
    </sheetView>
  </sheetViews>
  <sheetFormatPr defaultColWidth="11.7109375" defaultRowHeight="13.2"/>
  <cols>
    <col min="1" max="1" width="5.7109375" style="34" customWidth="1"/>
    <col min="2" max="2" width="6.7109375" style="34" customWidth="1"/>
    <col min="3" max="3" width="9.28515625" style="34" customWidth="1"/>
    <col min="4" max="4" width="7.28515625" style="34" customWidth="1"/>
    <col min="5" max="5" width="81.140625" style="35" customWidth="1"/>
    <col min="6" max="8" width="14.28515625" style="35" customWidth="1"/>
    <col min="9" max="9" width="12.42578125" style="35" customWidth="1"/>
    <col min="10" max="10" width="16.42578125" style="35" customWidth="1"/>
    <col min="11" max="11" width="29" style="36" customWidth="1"/>
    <col min="12" max="12" width="10.85546875" style="148" hidden="1" customWidth="1"/>
    <col min="13" max="13" width="15.42578125" style="162" bestFit="1" customWidth="1"/>
    <col min="14" max="14" width="13" style="163" bestFit="1" customWidth="1"/>
    <col min="15" max="15" width="17.140625" style="163" customWidth="1"/>
    <col min="16" max="16" width="11.7109375" style="163"/>
    <col min="17" max="16384" width="11.7109375" style="35"/>
  </cols>
  <sheetData>
    <row r="1" spans="1:16" ht="12" customHeight="1"/>
    <row r="2" spans="1:16" ht="15.75" customHeight="1">
      <c r="A2" s="404" t="s">
        <v>131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6" ht="15" customHeight="1" thickBot="1">
      <c r="A3" s="38"/>
      <c r="B3" s="38"/>
      <c r="C3" s="38"/>
      <c r="D3" s="38"/>
      <c r="E3" s="39"/>
      <c r="F3" s="39"/>
      <c r="G3" s="39"/>
      <c r="H3" s="39"/>
      <c r="I3" s="39"/>
      <c r="J3" s="39"/>
      <c r="K3" s="40"/>
    </row>
    <row r="4" spans="1:16" ht="19.5" customHeight="1" thickBot="1">
      <c r="A4" s="405" t="s">
        <v>1</v>
      </c>
      <c r="B4" s="407" t="s">
        <v>0</v>
      </c>
      <c r="C4" s="408" t="s">
        <v>48</v>
      </c>
      <c r="D4" s="410" t="s">
        <v>31</v>
      </c>
      <c r="E4" s="408" t="s">
        <v>32</v>
      </c>
      <c r="F4" s="408" t="s">
        <v>33</v>
      </c>
      <c r="G4" s="412" t="s">
        <v>34</v>
      </c>
      <c r="H4" s="413"/>
      <c r="I4" s="413"/>
      <c r="J4" s="413"/>
      <c r="K4" s="414" t="s">
        <v>49</v>
      </c>
      <c r="L4" s="389"/>
    </row>
    <row r="5" spans="1:16" ht="95.25" customHeight="1" thickBot="1">
      <c r="A5" s="406"/>
      <c r="B5" s="376"/>
      <c r="C5" s="409"/>
      <c r="D5" s="411"/>
      <c r="E5" s="409"/>
      <c r="F5" s="409"/>
      <c r="G5" s="41" t="s">
        <v>50</v>
      </c>
      <c r="H5" s="41" t="s">
        <v>51</v>
      </c>
      <c r="I5" s="41" t="s">
        <v>52</v>
      </c>
      <c r="J5" s="41" t="s">
        <v>53</v>
      </c>
      <c r="K5" s="415"/>
      <c r="L5" s="390"/>
    </row>
    <row r="6" spans="1:16" s="46" customFormat="1" ht="15" customHeight="1" thickBot="1">
      <c r="A6" s="199" t="s">
        <v>2</v>
      </c>
      <c r="B6" s="42" t="s">
        <v>3</v>
      </c>
      <c r="C6" s="42" t="s">
        <v>4</v>
      </c>
      <c r="D6" s="42" t="s">
        <v>5</v>
      </c>
      <c r="E6" s="43" t="s">
        <v>6</v>
      </c>
      <c r="F6" s="42" t="s">
        <v>39</v>
      </c>
      <c r="G6" s="42" t="s">
        <v>38</v>
      </c>
      <c r="H6" s="42" t="s">
        <v>54</v>
      </c>
      <c r="I6" s="42" t="s">
        <v>37</v>
      </c>
      <c r="J6" s="42" t="s">
        <v>55</v>
      </c>
      <c r="K6" s="44" t="s">
        <v>56</v>
      </c>
      <c r="L6" s="42" t="s">
        <v>76</v>
      </c>
      <c r="M6" s="45"/>
      <c r="N6" s="140"/>
      <c r="O6" s="140"/>
      <c r="P6" s="140"/>
    </row>
    <row r="7" spans="1:16" s="49" customFormat="1" ht="27.9" customHeight="1" thickBot="1">
      <c r="A7" s="391" t="s">
        <v>57</v>
      </c>
      <c r="B7" s="392"/>
      <c r="C7" s="392"/>
      <c r="D7" s="392"/>
      <c r="E7" s="392"/>
      <c r="F7" s="47">
        <f>SUM(G7:J7)</f>
        <v>7330474</v>
      </c>
      <c r="G7" s="47">
        <f>SUM(G8:G13)</f>
        <v>171304</v>
      </c>
      <c r="H7" s="47">
        <f>SUM(H8:H13)</f>
        <v>1500000</v>
      </c>
      <c r="I7" s="47">
        <f>SUM(I8:I13)</f>
        <v>0</v>
      </c>
      <c r="J7" s="47">
        <f>4000000+159170+5500000-4000000</f>
        <v>5659170</v>
      </c>
      <c r="K7" s="48"/>
      <c r="L7" s="149"/>
      <c r="M7" s="56"/>
      <c r="N7" s="36"/>
      <c r="O7" s="36"/>
      <c r="P7" s="36"/>
    </row>
    <row r="8" spans="1:16" s="49" customFormat="1" ht="36.75" customHeight="1" thickBot="1">
      <c r="A8" s="50" t="s">
        <v>2</v>
      </c>
      <c r="B8" s="278">
        <v>600</v>
      </c>
      <c r="C8" s="278">
        <v>60014</v>
      </c>
      <c r="D8" s="278">
        <v>6050</v>
      </c>
      <c r="E8" s="279" t="s">
        <v>58</v>
      </c>
      <c r="F8" s="51">
        <v>0</v>
      </c>
      <c r="G8" s="52">
        <v>0</v>
      </c>
      <c r="H8" s="52"/>
      <c r="I8" s="53"/>
      <c r="J8" s="54" t="s">
        <v>349</v>
      </c>
      <c r="K8" s="55"/>
      <c r="L8" s="87"/>
      <c r="M8" s="56"/>
      <c r="N8" s="36"/>
      <c r="O8" s="36"/>
      <c r="P8" s="36"/>
    </row>
    <row r="9" spans="1:16" s="49" customFormat="1" ht="31.5" customHeight="1" thickBot="1">
      <c r="A9" s="57" t="s">
        <v>3</v>
      </c>
      <c r="B9" s="58">
        <v>600</v>
      </c>
      <c r="C9" s="58">
        <v>60014</v>
      </c>
      <c r="D9" s="58">
        <v>6050</v>
      </c>
      <c r="E9" s="59" t="s">
        <v>59</v>
      </c>
      <c r="F9" s="51">
        <f>SUM(G9:I9)</f>
        <v>129765</v>
      </c>
      <c r="G9" s="52">
        <f>80000+49765</f>
        <v>129765</v>
      </c>
      <c r="H9" s="52"/>
      <c r="I9" s="53"/>
      <c r="J9" s="54"/>
      <c r="K9" s="55"/>
      <c r="L9" s="84" t="s">
        <v>60</v>
      </c>
      <c r="M9" s="67"/>
      <c r="N9" s="36"/>
      <c r="O9" s="36"/>
      <c r="P9" s="36"/>
    </row>
    <row r="10" spans="1:16" s="49" customFormat="1" ht="45" customHeight="1" thickBot="1">
      <c r="A10" s="50" t="s">
        <v>4</v>
      </c>
      <c r="B10" s="58">
        <v>600</v>
      </c>
      <c r="C10" s="58">
        <v>60014</v>
      </c>
      <c r="D10" s="58">
        <v>6050</v>
      </c>
      <c r="E10" s="170" t="s">
        <v>61</v>
      </c>
      <c r="F10" s="51">
        <f>G10+159170</f>
        <v>194709</v>
      </c>
      <c r="G10" s="52">
        <f>5000+30539</f>
        <v>35539</v>
      </c>
      <c r="H10" s="52"/>
      <c r="I10" s="53"/>
      <c r="J10" s="54" t="s">
        <v>62</v>
      </c>
      <c r="K10" s="171"/>
      <c r="L10" s="84" t="s">
        <v>60</v>
      </c>
      <c r="M10" s="72"/>
      <c r="N10" s="37"/>
      <c r="O10" s="36"/>
      <c r="P10" s="36"/>
    </row>
    <row r="11" spans="1:16" s="49" customFormat="1" ht="45" customHeight="1" thickBot="1">
      <c r="A11" s="82" t="s">
        <v>5</v>
      </c>
      <c r="B11" s="251">
        <v>600</v>
      </c>
      <c r="C11" s="251">
        <v>60014</v>
      </c>
      <c r="D11" s="302">
        <v>6050</v>
      </c>
      <c r="E11" s="303" t="s">
        <v>63</v>
      </c>
      <c r="F11" s="246">
        <v>6000</v>
      </c>
      <c r="G11" s="246">
        <v>6000</v>
      </c>
      <c r="H11" s="247"/>
      <c r="I11" s="248"/>
      <c r="J11" s="249" t="s">
        <v>365</v>
      </c>
      <c r="K11" s="304"/>
      <c r="L11" s="84" t="s">
        <v>60</v>
      </c>
      <c r="M11" s="72"/>
      <c r="N11" s="37"/>
      <c r="O11" s="36"/>
      <c r="P11" s="36"/>
    </row>
    <row r="12" spans="1:16" s="49" customFormat="1" ht="45" customHeight="1" thickBot="1">
      <c r="A12" s="305" t="s">
        <v>6</v>
      </c>
      <c r="B12" s="251">
        <v>600</v>
      </c>
      <c r="C12" s="251">
        <v>60014</v>
      </c>
      <c r="D12" s="251">
        <v>6100</v>
      </c>
      <c r="E12" s="306" t="s">
        <v>63</v>
      </c>
      <c r="F12" s="252">
        <v>5500000</v>
      </c>
      <c r="G12" s="246"/>
      <c r="H12" s="247"/>
      <c r="I12" s="248"/>
      <c r="J12" s="249" t="s">
        <v>127</v>
      </c>
      <c r="K12" s="304"/>
      <c r="L12" s="300"/>
      <c r="M12" s="72"/>
      <c r="N12" s="37"/>
      <c r="O12" s="36"/>
      <c r="P12" s="36"/>
    </row>
    <row r="13" spans="1:16" s="64" customFormat="1" ht="98.25" customHeight="1" thickBot="1">
      <c r="A13" s="50" t="s">
        <v>39</v>
      </c>
      <c r="B13" s="58">
        <v>600</v>
      </c>
      <c r="C13" s="58">
        <v>60014</v>
      </c>
      <c r="D13" s="58">
        <v>6300</v>
      </c>
      <c r="E13" s="61" t="s">
        <v>64</v>
      </c>
      <c r="F13" s="60">
        <f>SUM(G13:I13)</f>
        <v>1500000</v>
      </c>
      <c r="G13" s="60">
        <v>0</v>
      </c>
      <c r="H13" s="60">
        <v>1500000</v>
      </c>
      <c r="I13" s="62"/>
      <c r="J13" s="62"/>
      <c r="K13" s="63"/>
      <c r="L13" s="175" t="s">
        <v>60</v>
      </c>
      <c r="M13" s="70"/>
      <c r="N13" s="142"/>
      <c r="O13" s="142"/>
      <c r="P13" s="142"/>
    </row>
    <row r="14" spans="1:16" s="49" customFormat="1" ht="27.75" customHeight="1" thickBot="1">
      <c r="A14" s="393" t="s">
        <v>65</v>
      </c>
      <c r="B14" s="394"/>
      <c r="C14" s="394"/>
      <c r="D14" s="394"/>
      <c r="E14" s="395"/>
      <c r="F14" s="65">
        <f>SUM(G14:J14)</f>
        <v>246000</v>
      </c>
      <c r="G14" s="65">
        <f>SUM(G15:G15)</f>
        <v>49200</v>
      </c>
      <c r="H14" s="65">
        <f>SUM(H15:H15)</f>
        <v>0</v>
      </c>
      <c r="I14" s="65">
        <f>SUM(I15:I15)</f>
        <v>0</v>
      </c>
      <c r="J14" s="65">
        <f>150000+46800</f>
        <v>196800</v>
      </c>
      <c r="K14" s="48"/>
      <c r="L14" s="150"/>
      <c r="M14" s="56"/>
      <c r="N14" s="36"/>
      <c r="O14" s="36"/>
      <c r="P14" s="36"/>
    </row>
    <row r="15" spans="1:16" s="49" customFormat="1" ht="46.5" customHeight="1" thickBot="1">
      <c r="A15" s="57" t="s">
        <v>38</v>
      </c>
      <c r="B15" s="58">
        <v>600</v>
      </c>
      <c r="C15" s="58">
        <v>60014</v>
      </c>
      <c r="D15" s="58">
        <v>6050</v>
      </c>
      <c r="E15" s="172" t="s">
        <v>66</v>
      </c>
      <c r="F15" s="60">
        <f>196800+G15</f>
        <v>246000</v>
      </c>
      <c r="G15" s="52">
        <v>49200</v>
      </c>
      <c r="H15" s="52"/>
      <c r="I15" s="53"/>
      <c r="J15" s="54" t="s">
        <v>128</v>
      </c>
      <c r="K15" s="55"/>
      <c r="L15" s="84" t="s">
        <v>60</v>
      </c>
      <c r="M15" s="72"/>
      <c r="N15" s="37"/>
      <c r="O15" s="36"/>
      <c r="P15" s="36"/>
    </row>
    <row r="16" spans="1:16" s="68" customFormat="1" ht="27.9" customHeight="1" thickBot="1">
      <c r="A16" s="391" t="s">
        <v>67</v>
      </c>
      <c r="B16" s="392"/>
      <c r="C16" s="392"/>
      <c r="D16" s="392"/>
      <c r="E16" s="392"/>
      <c r="F16" s="47">
        <f>SUM(G16:J16)</f>
        <v>9201611</v>
      </c>
      <c r="G16" s="47">
        <f>SUM(G17:G26)</f>
        <v>1522843</v>
      </c>
      <c r="H16" s="47">
        <f t="shared" ref="H16:I16" si="0">SUM(H17:H26)</f>
        <v>1963081</v>
      </c>
      <c r="I16" s="47">
        <f t="shared" si="0"/>
        <v>0</v>
      </c>
      <c r="J16" s="47">
        <f>159090+3300000+1000000+7852323-3322+180000-7852323+1079919</f>
        <v>5715687</v>
      </c>
      <c r="K16" s="66"/>
      <c r="L16" s="151"/>
      <c r="M16" s="72"/>
      <c r="N16" s="37"/>
      <c r="O16" s="141"/>
      <c r="P16" s="141"/>
    </row>
    <row r="17" spans="1:16" s="64" customFormat="1" ht="42" customHeight="1" thickBot="1">
      <c r="A17" s="57" t="s">
        <v>54</v>
      </c>
      <c r="B17" s="58">
        <v>600</v>
      </c>
      <c r="C17" s="58">
        <v>60014</v>
      </c>
      <c r="D17" s="58">
        <v>6050</v>
      </c>
      <c r="E17" s="173" t="s">
        <v>68</v>
      </c>
      <c r="F17" s="60">
        <f>G17+155768</f>
        <v>194710</v>
      </c>
      <c r="G17" s="52">
        <f>20000+18942</f>
        <v>38942</v>
      </c>
      <c r="H17" s="52"/>
      <c r="I17" s="53"/>
      <c r="J17" s="54" t="s">
        <v>129</v>
      </c>
      <c r="K17" s="69"/>
      <c r="L17" s="84" t="s">
        <v>60</v>
      </c>
      <c r="M17" s="164"/>
      <c r="N17" s="141"/>
      <c r="O17" s="161"/>
    </row>
    <row r="18" spans="1:16" s="64" customFormat="1" ht="42.75" customHeight="1" thickBot="1">
      <c r="A18" s="82" t="s">
        <v>37</v>
      </c>
      <c r="B18" s="251">
        <v>600</v>
      </c>
      <c r="C18" s="251">
        <v>60014</v>
      </c>
      <c r="D18" s="251">
        <v>6050</v>
      </c>
      <c r="E18" s="307" t="s">
        <v>70</v>
      </c>
      <c r="F18" s="252">
        <f>SUM(G18:I18)</f>
        <v>94400</v>
      </c>
      <c r="G18" s="247">
        <v>94400</v>
      </c>
      <c r="H18" s="247"/>
      <c r="I18" s="248"/>
      <c r="J18" s="249" t="s">
        <v>362</v>
      </c>
      <c r="K18" s="250"/>
      <c r="L18" s="84" t="s">
        <v>60</v>
      </c>
      <c r="M18" s="72"/>
      <c r="N18" s="37"/>
      <c r="O18" s="37"/>
      <c r="P18" s="142"/>
    </row>
    <row r="19" spans="1:16" s="64" customFormat="1" ht="42.75" customHeight="1" thickBot="1">
      <c r="A19" s="82" t="s">
        <v>55</v>
      </c>
      <c r="B19" s="251">
        <v>600</v>
      </c>
      <c r="C19" s="251">
        <v>60014</v>
      </c>
      <c r="D19" s="251">
        <v>6100</v>
      </c>
      <c r="E19" s="307" t="s">
        <v>70</v>
      </c>
      <c r="F19" s="252">
        <v>3480000</v>
      </c>
      <c r="G19" s="247"/>
      <c r="H19" s="247"/>
      <c r="I19" s="248"/>
      <c r="J19" s="249" t="s">
        <v>130</v>
      </c>
      <c r="K19" s="250"/>
      <c r="L19" s="84"/>
      <c r="M19" s="72"/>
      <c r="N19" s="37"/>
      <c r="O19" s="37"/>
      <c r="P19" s="142"/>
    </row>
    <row r="20" spans="1:16" s="64" customFormat="1" ht="42.75" customHeight="1" thickBot="1">
      <c r="A20" s="82" t="s">
        <v>56</v>
      </c>
      <c r="B20" s="280">
        <v>600</v>
      </c>
      <c r="C20" s="280">
        <v>60014</v>
      </c>
      <c r="D20" s="280">
        <v>6050</v>
      </c>
      <c r="E20" s="307" t="s">
        <v>71</v>
      </c>
      <c r="F20" s="252">
        <v>0</v>
      </c>
      <c r="G20" s="247"/>
      <c r="H20" s="247"/>
      <c r="I20" s="248"/>
      <c r="J20" s="249" t="s">
        <v>362</v>
      </c>
      <c r="K20" s="250"/>
      <c r="L20" s="84" t="s">
        <v>60</v>
      </c>
      <c r="M20" s="70"/>
      <c r="N20" s="142"/>
      <c r="O20" s="142"/>
      <c r="P20" s="142"/>
    </row>
    <row r="21" spans="1:16" s="64" customFormat="1" ht="42.75" customHeight="1" thickBot="1">
      <c r="A21" s="82" t="s">
        <v>76</v>
      </c>
      <c r="B21" s="280">
        <v>600</v>
      </c>
      <c r="C21" s="280">
        <v>60014</v>
      </c>
      <c r="D21" s="280">
        <v>6100</v>
      </c>
      <c r="E21" s="307" t="s">
        <v>71</v>
      </c>
      <c r="F21" s="252">
        <v>1000000</v>
      </c>
      <c r="G21" s="247"/>
      <c r="H21" s="247"/>
      <c r="I21" s="248"/>
      <c r="J21" s="249" t="s">
        <v>72</v>
      </c>
      <c r="K21" s="250"/>
      <c r="L21" s="84"/>
      <c r="M21" s="70"/>
      <c r="N21" s="142"/>
      <c r="O21" s="142"/>
      <c r="P21" s="142"/>
    </row>
    <row r="22" spans="1:16" s="64" customFormat="1" ht="45.75" customHeight="1" thickBot="1">
      <c r="A22" s="57" t="s">
        <v>78</v>
      </c>
      <c r="B22" s="58">
        <v>600</v>
      </c>
      <c r="C22" s="58">
        <v>60014</v>
      </c>
      <c r="D22" s="58">
        <v>6050</v>
      </c>
      <c r="E22" s="59" t="s">
        <v>294</v>
      </c>
      <c r="F22" s="60">
        <v>0</v>
      </c>
      <c r="G22" s="52">
        <v>0</v>
      </c>
      <c r="H22" s="52">
        <v>0</v>
      </c>
      <c r="I22" s="53"/>
      <c r="J22" s="54" t="s">
        <v>216</v>
      </c>
      <c r="K22" s="55"/>
      <c r="L22" s="87"/>
      <c r="M22" s="70"/>
      <c r="N22" s="142"/>
      <c r="O22" s="142"/>
      <c r="P22" s="142"/>
    </row>
    <row r="23" spans="1:16" s="64" customFormat="1" ht="42.75" customHeight="1" thickBot="1">
      <c r="A23" s="281" t="s">
        <v>81</v>
      </c>
      <c r="B23" s="239">
        <v>600</v>
      </c>
      <c r="C23" s="239">
        <v>60014</v>
      </c>
      <c r="D23" s="239">
        <v>6050</v>
      </c>
      <c r="E23" s="59" t="s">
        <v>215</v>
      </c>
      <c r="F23" s="60">
        <f>SUM(G23:H23)+1079919</f>
        <v>4372501</v>
      </c>
      <c r="G23" s="52">
        <f>957000+372501</f>
        <v>1329501</v>
      </c>
      <c r="H23" s="52">
        <v>1963081</v>
      </c>
      <c r="I23" s="53"/>
      <c r="J23" s="54" t="s">
        <v>223</v>
      </c>
      <c r="K23" s="55" t="s">
        <v>293</v>
      </c>
      <c r="L23" s="84" t="s">
        <v>60</v>
      </c>
      <c r="M23" s="70"/>
      <c r="N23" s="142"/>
      <c r="O23" s="142"/>
      <c r="P23" s="142"/>
    </row>
    <row r="24" spans="1:16" s="64" customFormat="1" ht="46.5" customHeight="1" thickBot="1">
      <c r="A24" s="281" t="s">
        <v>83</v>
      </c>
      <c r="B24" s="239">
        <v>600</v>
      </c>
      <c r="C24" s="239">
        <v>60014</v>
      </c>
      <c r="D24" s="239">
        <v>6050</v>
      </c>
      <c r="E24" s="282" t="s">
        <v>212</v>
      </c>
      <c r="F24" s="60">
        <f>SUM(G24:I24)</f>
        <v>0</v>
      </c>
      <c r="G24" s="52">
        <f>598447-598447</f>
        <v>0</v>
      </c>
      <c r="H24" s="52"/>
      <c r="I24" s="53"/>
      <c r="J24" s="54"/>
      <c r="K24" s="69"/>
      <c r="L24" s="84" t="s">
        <v>60</v>
      </c>
      <c r="M24" s="70"/>
      <c r="N24" s="142"/>
      <c r="O24" s="142"/>
      <c r="P24" s="142"/>
    </row>
    <row r="25" spans="1:16" s="64" customFormat="1" ht="46.5" customHeight="1" thickBot="1">
      <c r="A25" s="281" t="s">
        <v>86</v>
      </c>
      <c r="B25" s="239">
        <v>600</v>
      </c>
      <c r="C25" s="239">
        <v>60014</v>
      </c>
      <c r="D25" s="239">
        <v>6050</v>
      </c>
      <c r="E25" s="283" t="s">
        <v>351</v>
      </c>
      <c r="F25" s="60">
        <f>SUM(G25:I25)</f>
        <v>40000</v>
      </c>
      <c r="G25" s="52">
        <v>40000</v>
      </c>
      <c r="H25" s="52"/>
      <c r="I25" s="53"/>
      <c r="J25" s="54"/>
      <c r="K25" s="69"/>
      <c r="L25" s="183"/>
      <c r="M25" s="70"/>
      <c r="N25" s="142"/>
      <c r="O25" s="142"/>
      <c r="P25" s="142"/>
    </row>
    <row r="26" spans="1:16" s="64" customFormat="1" ht="46.5" customHeight="1" thickBot="1">
      <c r="A26" s="281" t="s">
        <v>89</v>
      </c>
      <c r="B26" s="239">
        <v>600</v>
      </c>
      <c r="C26" s="239">
        <v>60014</v>
      </c>
      <c r="D26" s="239">
        <v>6050</v>
      </c>
      <c r="E26" s="283" t="s">
        <v>350</v>
      </c>
      <c r="F26" s="60">
        <f>SUM(G26:I26)</f>
        <v>20000</v>
      </c>
      <c r="G26" s="52">
        <v>20000</v>
      </c>
      <c r="H26" s="52"/>
      <c r="I26" s="53"/>
      <c r="J26" s="54"/>
      <c r="K26" s="69"/>
      <c r="L26" s="183"/>
      <c r="M26" s="70"/>
      <c r="N26" s="142"/>
      <c r="O26" s="142"/>
      <c r="P26" s="142"/>
    </row>
    <row r="27" spans="1:16" s="73" customFormat="1" ht="27.9" customHeight="1" thickBot="1">
      <c r="A27" s="391" t="s">
        <v>73</v>
      </c>
      <c r="B27" s="392"/>
      <c r="C27" s="392"/>
      <c r="D27" s="392"/>
      <c r="E27" s="392"/>
      <c r="F27" s="47">
        <f>SUM(G27:J27)</f>
        <v>1151526</v>
      </c>
      <c r="G27" s="47">
        <f>SUM(G28:G33)</f>
        <v>152711</v>
      </c>
      <c r="H27" s="47">
        <f t="shared" ref="H27:I27" si="1">SUM(H28:H33)</f>
        <v>0</v>
      </c>
      <c r="I27" s="47">
        <f t="shared" si="1"/>
        <v>0</v>
      </c>
      <c r="J27" s="71">
        <f>159090+300000+199500+500+330000-300000+38997+270728</f>
        <v>998815</v>
      </c>
      <c r="K27" s="48"/>
      <c r="L27" s="86"/>
      <c r="M27" s="72"/>
      <c r="N27" s="37"/>
      <c r="O27" s="37"/>
      <c r="P27" s="37"/>
    </row>
    <row r="28" spans="1:16" s="49" customFormat="1" ht="30.75" customHeight="1" thickBot="1">
      <c r="A28" s="82" t="s">
        <v>91</v>
      </c>
      <c r="B28" s="323">
        <v>600</v>
      </c>
      <c r="C28" s="83">
        <v>60014</v>
      </c>
      <c r="D28" s="83">
        <v>6050</v>
      </c>
      <c r="E28" s="248" t="s">
        <v>74</v>
      </c>
      <c r="F28" s="324">
        <f>300000-270728+38997</f>
        <v>68269</v>
      </c>
      <c r="G28" s="247">
        <v>29272</v>
      </c>
      <c r="H28" s="247"/>
      <c r="I28" s="248"/>
      <c r="J28" s="249" t="s">
        <v>352</v>
      </c>
      <c r="K28" s="250"/>
      <c r="L28" s="193"/>
      <c r="M28" s="56"/>
      <c r="N28" s="36"/>
      <c r="O28" s="36"/>
      <c r="P28" s="36"/>
    </row>
    <row r="29" spans="1:16" s="49" customFormat="1" ht="30.75" customHeight="1" thickBot="1">
      <c r="A29" s="82" t="s">
        <v>93</v>
      </c>
      <c r="B29" s="323">
        <v>600</v>
      </c>
      <c r="C29" s="83">
        <v>60014</v>
      </c>
      <c r="D29" s="83">
        <v>6100</v>
      </c>
      <c r="E29" s="248" t="s">
        <v>74</v>
      </c>
      <c r="F29" s="324">
        <v>270728</v>
      </c>
      <c r="G29" s="247"/>
      <c r="H29" s="247"/>
      <c r="I29" s="248"/>
      <c r="J29" s="249" t="s">
        <v>366</v>
      </c>
      <c r="K29" s="250"/>
      <c r="L29" s="193"/>
      <c r="M29" s="56"/>
      <c r="N29" s="36"/>
      <c r="O29" s="36"/>
      <c r="P29" s="36"/>
    </row>
    <row r="30" spans="1:16" s="49" customFormat="1" ht="45.75" customHeight="1" thickBot="1">
      <c r="A30" s="57" t="s">
        <v>95</v>
      </c>
      <c r="B30" s="74">
        <v>600</v>
      </c>
      <c r="C30" s="75">
        <v>60014</v>
      </c>
      <c r="D30" s="75">
        <v>6050</v>
      </c>
      <c r="E30" s="59" t="s">
        <v>77</v>
      </c>
      <c r="F30" s="76">
        <f>G30+159090</f>
        <v>194709</v>
      </c>
      <c r="G30" s="52">
        <f>20000+15619</f>
        <v>35619</v>
      </c>
      <c r="H30" s="52"/>
      <c r="I30" s="53"/>
      <c r="J30" s="54" t="s">
        <v>69</v>
      </c>
      <c r="K30" s="69"/>
      <c r="L30" s="84" t="s">
        <v>60</v>
      </c>
      <c r="M30" s="72"/>
      <c r="N30" s="37"/>
      <c r="O30" s="36"/>
      <c r="P30" s="36"/>
    </row>
    <row r="31" spans="1:16" s="49" customFormat="1" ht="43.5" customHeight="1" thickBot="1">
      <c r="A31" s="57" t="s">
        <v>98</v>
      </c>
      <c r="B31" s="74">
        <v>600</v>
      </c>
      <c r="C31" s="75">
        <v>60014</v>
      </c>
      <c r="D31" s="75">
        <v>6050</v>
      </c>
      <c r="E31" s="192" t="s">
        <v>79</v>
      </c>
      <c r="F31" s="76">
        <f>SUM(G31:I31)+200000</f>
        <v>287820</v>
      </c>
      <c r="G31" s="52">
        <f>49500+38820-500</f>
        <v>87820</v>
      </c>
      <c r="H31" s="52"/>
      <c r="I31" s="53"/>
      <c r="J31" s="54" t="s">
        <v>133</v>
      </c>
      <c r="K31" s="55"/>
      <c r="L31" s="195" t="s">
        <v>60</v>
      </c>
      <c r="M31" s="56"/>
      <c r="N31" s="36"/>
      <c r="O31" s="36"/>
      <c r="P31" s="36"/>
    </row>
    <row r="32" spans="1:16" s="49" customFormat="1" ht="57" customHeight="1" thickBot="1">
      <c r="A32" s="57" t="s">
        <v>100</v>
      </c>
      <c r="B32" s="74">
        <v>600</v>
      </c>
      <c r="C32" s="75">
        <v>60014</v>
      </c>
      <c r="D32" s="75">
        <v>6050</v>
      </c>
      <c r="E32" s="201" t="s">
        <v>221</v>
      </c>
      <c r="F32" s="202">
        <v>30000</v>
      </c>
      <c r="G32" s="52"/>
      <c r="H32" s="52"/>
      <c r="I32" s="53"/>
      <c r="J32" s="54" t="s">
        <v>222</v>
      </c>
      <c r="K32" s="55"/>
      <c r="L32" s="197"/>
      <c r="M32" s="56"/>
      <c r="N32" s="36"/>
      <c r="O32" s="36"/>
      <c r="P32" s="36"/>
    </row>
    <row r="33" spans="1:16" s="49" customFormat="1" ht="43.5" customHeight="1" thickBot="1">
      <c r="A33" s="57" t="s">
        <v>373</v>
      </c>
      <c r="B33" s="74">
        <v>600</v>
      </c>
      <c r="C33" s="75">
        <v>60014</v>
      </c>
      <c r="D33" s="75">
        <v>6050</v>
      </c>
      <c r="E33" s="203" t="s">
        <v>220</v>
      </c>
      <c r="F33" s="76">
        <v>300000</v>
      </c>
      <c r="G33" s="52"/>
      <c r="H33" s="52"/>
      <c r="I33" s="53"/>
      <c r="J33" s="54" t="s">
        <v>75</v>
      </c>
      <c r="K33" s="55"/>
      <c r="L33" s="198"/>
      <c r="M33" s="56"/>
      <c r="N33" s="36"/>
      <c r="O33" s="36"/>
      <c r="P33" s="36"/>
    </row>
    <row r="34" spans="1:16" s="68" customFormat="1" ht="27.9" customHeight="1" thickBot="1">
      <c r="A34" s="391" t="s">
        <v>80</v>
      </c>
      <c r="B34" s="392"/>
      <c r="C34" s="392"/>
      <c r="D34" s="392"/>
      <c r="E34" s="392"/>
      <c r="F34" s="47">
        <f>SUM(G34:J34)</f>
        <v>150000</v>
      </c>
      <c r="G34" s="47">
        <f>SUM(G35:G37)</f>
        <v>150000</v>
      </c>
      <c r="H34" s="47">
        <f>SUM(H35:H37)</f>
        <v>0</v>
      </c>
      <c r="I34" s="47">
        <f>SUM(I35:I37)</f>
        <v>0</v>
      </c>
      <c r="J34" s="71">
        <v>0</v>
      </c>
      <c r="K34" s="48"/>
      <c r="L34" s="196"/>
      <c r="M34" s="67"/>
      <c r="N34" s="141"/>
      <c r="O34" s="141"/>
      <c r="P34" s="141"/>
    </row>
    <row r="35" spans="1:16" s="79" customFormat="1" ht="45.75" customHeight="1" thickBot="1">
      <c r="A35" s="77" t="s">
        <v>104</v>
      </c>
      <c r="B35" s="284">
        <v>600</v>
      </c>
      <c r="C35" s="284">
        <v>60014</v>
      </c>
      <c r="D35" s="284">
        <v>6050</v>
      </c>
      <c r="E35" s="285" t="s">
        <v>82</v>
      </c>
      <c r="F35" s="286">
        <f t="shared" ref="F35:F36" si="2">G35</f>
        <v>0</v>
      </c>
      <c r="G35" s="287">
        <v>0</v>
      </c>
      <c r="H35" s="287"/>
      <c r="I35" s="288"/>
      <c r="J35" s="289"/>
      <c r="K35" s="290"/>
      <c r="L35" s="84" t="s">
        <v>60</v>
      </c>
      <c r="M35" s="78"/>
      <c r="N35" s="143"/>
      <c r="O35" s="143"/>
      <c r="P35" s="143"/>
    </row>
    <row r="36" spans="1:16" s="79" customFormat="1" ht="45.75" customHeight="1" thickBot="1">
      <c r="A36" s="77" t="s">
        <v>107</v>
      </c>
      <c r="B36" s="284">
        <v>600</v>
      </c>
      <c r="C36" s="284">
        <v>60014</v>
      </c>
      <c r="D36" s="284">
        <v>6050</v>
      </c>
      <c r="E36" s="285" t="s">
        <v>353</v>
      </c>
      <c r="F36" s="286">
        <f t="shared" si="2"/>
        <v>150000</v>
      </c>
      <c r="G36" s="287">
        <v>150000</v>
      </c>
      <c r="H36" s="287"/>
      <c r="I36" s="288"/>
      <c r="J36" s="289"/>
      <c r="K36" s="290"/>
      <c r="L36" s="84" t="s">
        <v>60</v>
      </c>
      <c r="M36" s="78"/>
      <c r="N36" s="143"/>
      <c r="O36" s="143"/>
      <c r="P36" s="143"/>
    </row>
    <row r="37" spans="1:16" s="81" customFormat="1" ht="54.75" customHeight="1" thickBot="1">
      <c r="A37" s="57" t="s">
        <v>109</v>
      </c>
      <c r="B37" s="75">
        <v>600</v>
      </c>
      <c r="C37" s="75">
        <v>60014</v>
      </c>
      <c r="D37" s="75">
        <v>6050</v>
      </c>
      <c r="E37" s="240" t="s">
        <v>84</v>
      </c>
      <c r="F37" s="60">
        <f>G37</f>
        <v>0</v>
      </c>
      <c r="G37" s="52">
        <v>0</v>
      </c>
      <c r="H37" s="52"/>
      <c r="I37" s="53"/>
      <c r="J37" s="54" t="s">
        <v>216</v>
      </c>
      <c r="K37" s="69"/>
      <c r="L37" s="84" t="s">
        <v>60</v>
      </c>
      <c r="M37" s="80"/>
      <c r="N37" s="144"/>
      <c r="O37" s="144"/>
      <c r="P37" s="144"/>
    </row>
    <row r="38" spans="1:16" s="64" customFormat="1" ht="27.9" customHeight="1" thickBot="1">
      <c r="A38" s="391" t="s">
        <v>85</v>
      </c>
      <c r="B38" s="392"/>
      <c r="C38" s="392"/>
      <c r="D38" s="392"/>
      <c r="E38" s="392"/>
      <c r="F38" s="47">
        <f>SUM(G38:J38)</f>
        <v>1922007</v>
      </c>
      <c r="G38" s="47">
        <f>SUM(G39:G41)</f>
        <v>761004</v>
      </c>
      <c r="H38" s="47">
        <f>SUM(H39:H39)</f>
        <v>0</v>
      </c>
      <c r="I38" s="47">
        <f>SUM(I39:I39)</f>
        <v>0</v>
      </c>
      <c r="J38" s="71">
        <f>400000+800000-38997</f>
        <v>1161003</v>
      </c>
      <c r="K38" s="85"/>
      <c r="L38" s="86"/>
      <c r="M38" s="70"/>
      <c r="N38" s="142"/>
      <c r="O38" s="142"/>
      <c r="P38" s="142"/>
    </row>
    <row r="39" spans="1:16" s="49" customFormat="1" ht="42.75" customHeight="1" thickBot="1">
      <c r="A39" s="57" t="s">
        <v>111</v>
      </c>
      <c r="B39" s="75">
        <v>600</v>
      </c>
      <c r="C39" s="75">
        <v>60014</v>
      </c>
      <c r="D39" s="75">
        <v>6050</v>
      </c>
      <c r="E39" s="291" t="s">
        <v>87</v>
      </c>
      <c r="F39" s="60">
        <f>G39+761003</f>
        <v>1522007</v>
      </c>
      <c r="G39" s="52">
        <v>761004</v>
      </c>
      <c r="H39" s="52"/>
      <c r="I39" s="53"/>
      <c r="J39" s="54" t="s">
        <v>354</v>
      </c>
      <c r="K39" s="55"/>
      <c r="L39" s="193"/>
      <c r="M39" s="56"/>
      <c r="N39" s="36"/>
      <c r="O39" s="36"/>
      <c r="P39" s="36"/>
    </row>
    <row r="40" spans="1:16" s="49" customFormat="1" ht="42.75" customHeight="1" thickBot="1">
      <c r="A40" s="82" t="s">
        <v>114</v>
      </c>
      <c r="B40" s="83">
        <v>600</v>
      </c>
      <c r="C40" s="83">
        <v>60014</v>
      </c>
      <c r="D40" s="308">
        <v>6050</v>
      </c>
      <c r="E40" s="309" t="s">
        <v>335</v>
      </c>
      <c r="F40" s="246">
        <v>200000</v>
      </c>
      <c r="G40" s="247"/>
      <c r="H40" s="247"/>
      <c r="I40" s="248"/>
      <c r="J40" s="249" t="s">
        <v>363</v>
      </c>
      <c r="K40" s="250"/>
      <c r="L40" s="183"/>
      <c r="M40" s="56"/>
      <c r="N40" s="36"/>
      <c r="O40" s="36"/>
      <c r="P40" s="36"/>
    </row>
    <row r="41" spans="1:16" s="49" customFormat="1" ht="42.75" customHeight="1" thickBot="1">
      <c r="A41" s="82" t="s">
        <v>116</v>
      </c>
      <c r="B41" s="83">
        <v>600</v>
      </c>
      <c r="C41" s="83">
        <v>60014</v>
      </c>
      <c r="D41" s="83">
        <v>6100</v>
      </c>
      <c r="E41" s="310" t="s">
        <v>335</v>
      </c>
      <c r="F41" s="252">
        <v>200000</v>
      </c>
      <c r="G41" s="247"/>
      <c r="H41" s="247"/>
      <c r="I41" s="248"/>
      <c r="J41" s="249" t="s">
        <v>364</v>
      </c>
      <c r="K41" s="250"/>
      <c r="L41" s="183"/>
      <c r="M41" s="56"/>
      <c r="N41" s="36"/>
      <c r="O41" s="36"/>
      <c r="P41" s="36"/>
    </row>
    <row r="42" spans="1:16" s="64" customFormat="1" ht="27.9" customHeight="1" thickBot="1">
      <c r="A42" s="391" t="s">
        <v>88</v>
      </c>
      <c r="B42" s="392"/>
      <c r="C42" s="392"/>
      <c r="D42" s="392"/>
      <c r="E42" s="392"/>
      <c r="F42" s="47">
        <f>SUM(G42:J42)</f>
        <v>549730</v>
      </c>
      <c r="G42" s="47">
        <f>SUM(G43:G45)</f>
        <v>549730</v>
      </c>
      <c r="H42" s="47">
        <f>SUM(H43:H44)</f>
        <v>0</v>
      </c>
      <c r="I42" s="47">
        <f>SUM(I43:I44)</f>
        <v>0</v>
      </c>
      <c r="J42" s="71">
        <v>0</v>
      </c>
      <c r="K42" s="66"/>
      <c r="L42" s="86"/>
      <c r="M42" s="70"/>
      <c r="N42" s="142"/>
      <c r="O42" s="142"/>
      <c r="P42" s="142"/>
    </row>
    <row r="43" spans="1:16" s="64" customFormat="1" ht="39.75" customHeight="1" thickBot="1">
      <c r="A43" s="57" t="s">
        <v>208</v>
      </c>
      <c r="B43" s="58">
        <v>600</v>
      </c>
      <c r="C43" s="58">
        <v>60014</v>
      </c>
      <c r="D43" s="58">
        <v>6050</v>
      </c>
      <c r="E43" s="232" t="s">
        <v>90</v>
      </c>
      <c r="F43" s="60">
        <f>SUM(G43:I43)</f>
        <v>309730</v>
      </c>
      <c r="G43" s="52">
        <f>300000+9730</f>
        <v>309730</v>
      </c>
      <c r="H43" s="52"/>
      <c r="I43" s="53"/>
      <c r="J43" s="54"/>
      <c r="K43" s="55"/>
      <c r="L43" s="84" t="s">
        <v>60</v>
      </c>
      <c r="M43" s="70"/>
      <c r="N43" s="142"/>
      <c r="O43" s="142"/>
      <c r="P43" s="142"/>
    </row>
    <row r="44" spans="1:16" s="64" customFormat="1" ht="45" customHeight="1" thickBot="1">
      <c r="A44" s="57" t="s">
        <v>211</v>
      </c>
      <c r="B44" s="58">
        <v>600</v>
      </c>
      <c r="C44" s="58">
        <v>60014</v>
      </c>
      <c r="D44" s="58">
        <v>6050</v>
      </c>
      <c r="E44" s="298" t="s">
        <v>92</v>
      </c>
      <c r="F44" s="60">
        <v>0</v>
      </c>
      <c r="G44" s="52">
        <v>0</v>
      </c>
      <c r="H44" s="52"/>
      <c r="I44" s="53"/>
      <c r="J44" s="54" t="s">
        <v>216</v>
      </c>
      <c r="K44" s="63"/>
      <c r="L44" s="183"/>
      <c r="M44" s="70"/>
      <c r="N44" s="142"/>
      <c r="O44" s="142"/>
      <c r="P44" s="142"/>
    </row>
    <row r="45" spans="1:16" s="81" customFormat="1" ht="45" customHeight="1" thickBot="1">
      <c r="A45" s="292" t="s">
        <v>213</v>
      </c>
      <c r="B45" s="58">
        <v>600</v>
      </c>
      <c r="C45" s="58">
        <v>60014</v>
      </c>
      <c r="D45" s="297">
        <v>6050</v>
      </c>
      <c r="E45" s="299" t="s">
        <v>355</v>
      </c>
      <c r="F45" s="51">
        <f>SUM(G45:I45)</f>
        <v>240000</v>
      </c>
      <c r="G45" s="293">
        <v>240000</v>
      </c>
      <c r="H45" s="293"/>
      <c r="I45" s="294"/>
      <c r="J45" s="295"/>
      <c r="K45" s="296"/>
      <c r="L45" s="84" t="s">
        <v>60</v>
      </c>
      <c r="M45" s="80"/>
      <c r="N45" s="144"/>
      <c r="O45" s="144"/>
      <c r="P45" s="144"/>
    </row>
    <row r="46" spans="1:16" s="91" customFormat="1" ht="27.9" customHeight="1" thickBot="1">
      <c r="A46" s="396"/>
      <c r="B46" s="397"/>
      <c r="C46" s="397"/>
      <c r="D46" s="397"/>
      <c r="E46" s="398"/>
      <c r="F46" s="88">
        <f>SUM(G46:J46)</f>
        <v>1210868</v>
      </c>
      <c r="G46" s="88">
        <f>SUM(G47:G51)</f>
        <v>1145868</v>
      </c>
      <c r="H46" s="88">
        <f t="shared" ref="H46:I46" si="3">SUM(H47:H51)</f>
        <v>0</v>
      </c>
      <c r="I46" s="88">
        <f t="shared" si="3"/>
        <v>0</v>
      </c>
      <c r="J46" s="262">
        <f>3800000+65000-3800000</f>
        <v>65000</v>
      </c>
      <c r="K46" s="89"/>
      <c r="L46" s="152"/>
      <c r="M46" s="90"/>
      <c r="N46" s="145"/>
      <c r="O46" s="145"/>
      <c r="P46" s="145"/>
    </row>
    <row r="47" spans="1:16" s="91" customFormat="1" ht="55.5" customHeight="1" thickBot="1">
      <c r="A47" s="50" t="s">
        <v>225</v>
      </c>
      <c r="B47" s="92">
        <v>600</v>
      </c>
      <c r="C47" s="92">
        <v>60014</v>
      </c>
      <c r="D47" s="92">
        <v>6050</v>
      </c>
      <c r="E47" s="299" t="s">
        <v>94</v>
      </c>
      <c r="F47" s="93">
        <f>SUM(G47:I47)</f>
        <v>200000</v>
      </c>
      <c r="G47" s="93">
        <v>200000</v>
      </c>
      <c r="H47" s="93"/>
      <c r="I47" s="93"/>
      <c r="J47" s="94" t="s">
        <v>224</v>
      </c>
      <c r="K47" s="243"/>
      <c r="L47" s="84" t="s">
        <v>60</v>
      </c>
      <c r="M47" s="90"/>
      <c r="N47" s="145"/>
      <c r="O47" s="145"/>
      <c r="P47" s="145"/>
    </row>
    <row r="48" spans="1:16" s="166" customFormat="1" ht="55.5" customHeight="1" thickBot="1">
      <c r="A48" s="245" t="s">
        <v>226</v>
      </c>
      <c r="B48" s="253">
        <v>600</v>
      </c>
      <c r="C48" s="253">
        <v>60014</v>
      </c>
      <c r="D48" s="253">
        <v>6050</v>
      </c>
      <c r="E48" s="257" t="s">
        <v>336</v>
      </c>
      <c r="F48" s="255">
        <v>0</v>
      </c>
      <c r="G48" s="255"/>
      <c r="H48" s="255"/>
      <c r="I48" s="255"/>
      <c r="J48" s="256" t="s">
        <v>365</v>
      </c>
      <c r="K48" s="254"/>
      <c r="L48" s="84" t="s">
        <v>60</v>
      </c>
      <c r="M48" s="165"/>
      <c r="N48" s="148"/>
      <c r="O48" s="148"/>
      <c r="P48" s="148"/>
    </row>
    <row r="49" spans="1:16" s="166" customFormat="1" ht="55.5" customHeight="1" thickBot="1">
      <c r="A49" s="245" t="s">
        <v>227</v>
      </c>
      <c r="B49" s="253">
        <v>600</v>
      </c>
      <c r="C49" s="253">
        <v>60014</v>
      </c>
      <c r="D49" s="253">
        <v>6100</v>
      </c>
      <c r="E49" s="257" t="s">
        <v>336</v>
      </c>
      <c r="F49" s="255">
        <v>65000</v>
      </c>
      <c r="G49" s="255"/>
      <c r="H49" s="255"/>
      <c r="I49" s="255"/>
      <c r="J49" s="256" t="s">
        <v>337</v>
      </c>
      <c r="K49" s="254"/>
      <c r="L49" s="84"/>
      <c r="M49" s="165"/>
      <c r="N49" s="148"/>
      <c r="O49" s="148"/>
      <c r="P49" s="148"/>
    </row>
    <row r="50" spans="1:16" s="166" customFormat="1" ht="55.5" customHeight="1" thickBot="1">
      <c r="A50" s="50" t="s">
        <v>228</v>
      </c>
      <c r="B50" s="92">
        <v>600</v>
      </c>
      <c r="C50" s="92">
        <v>60014</v>
      </c>
      <c r="D50" s="92">
        <v>6050</v>
      </c>
      <c r="E50" s="242" t="s">
        <v>356</v>
      </c>
      <c r="F50" s="93">
        <f>SUM(G50:I50)</f>
        <v>642500</v>
      </c>
      <c r="G50" s="93">
        <v>642500</v>
      </c>
      <c r="H50" s="93"/>
      <c r="I50" s="93"/>
      <c r="J50" s="94"/>
      <c r="K50" s="243"/>
      <c r="L50" s="84" t="s">
        <v>60</v>
      </c>
      <c r="M50" s="165"/>
      <c r="N50" s="148"/>
      <c r="O50" s="148"/>
      <c r="P50" s="148"/>
    </row>
    <row r="51" spans="1:16" s="64" customFormat="1" ht="30" customHeight="1" thickBot="1">
      <c r="A51" s="50" t="s">
        <v>229</v>
      </c>
      <c r="B51" s="92">
        <v>600</v>
      </c>
      <c r="C51" s="92">
        <v>60014</v>
      </c>
      <c r="D51" s="92">
        <v>6060</v>
      </c>
      <c r="E51" s="233" t="s">
        <v>96</v>
      </c>
      <c r="F51" s="93">
        <f>SUM(G51:I51)</f>
        <v>303368</v>
      </c>
      <c r="G51" s="93">
        <f>233368+70000</f>
        <v>303368</v>
      </c>
      <c r="H51" s="93"/>
      <c r="I51" s="96"/>
      <c r="J51" s="97"/>
      <c r="K51" s="98"/>
      <c r="L51" s="99"/>
      <c r="M51" s="70"/>
      <c r="N51" s="142"/>
      <c r="O51" s="142"/>
      <c r="P51" s="142"/>
    </row>
    <row r="52" spans="1:16" s="68" customFormat="1" ht="35.1" customHeight="1" thickBot="1">
      <c r="A52" s="399" t="s">
        <v>97</v>
      </c>
      <c r="B52" s="400"/>
      <c r="C52" s="400"/>
      <c r="D52" s="400"/>
      <c r="E52" s="400"/>
      <c r="F52" s="100">
        <f>SUM(F7,F14,F16,F27,F34,F38,F42,F46)</f>
        <v>21762216</v>
      </c>
      <c r="G52" s="100">
        <f>SUM(G7,G14,G16,G27,G34,G38,G42,G46)</f>
        <v>4502660</v>
      </c>
      <c r="H52" s="100">
        <f>SUM(H7,H14,H16,H27,H34,H38,H42,H46)</f>
        <v>3463081</v>
      </c>
      <c r="I52" s="100">
        <f>SUM(I7,I14,I16,I27,I34,I38,I42,I46)</f>
        <v>0</v>
      </c>
      <c r="J52" s="100">
        <f>SUM(J7,J14,J16,J27,J34,J38,J42,J46)</f>
        <v>13796475</v>
      </c>
      <c r="K52" s="101"/>
      <c r="L52" s="153"/>
      <c r="M52" s="67"/>
      <c r="N52" s="146"/>
      <c r="O52" s="146"/>
      <c r="P52" s="141"/>
    </row>
    <row r="53" spans="1:16" s="68" customFormat="1" ht="35.1" customHeight="1" thickBot="1">
      <c r="A53" s="178" t="s">
        <v>300</v>
      </c>
      <c r="B53" s="179">
        <v>630</v>
      </c>
      <c r="C53" s="179">
        <v>63003</v>
      </c>
      <c r="D53" s="179">
        <v>6300</v>
      </c>
      <c r="E53" s="180" t="s">
        <v>298</v>
      </c>
      <c r="F53" s="181">
        <f>G53</f>
        <v>15000</v>
      </c>
      <c r="G53" s="181">
        <v>15000</v>
      </c>
      <c r="H53" s="208"/>
      <c r="I53" s="208"/>
      <c r="J53" s="208"/>
      <c r="K53" s="209"/>
      <c r="L53" s="207"/>
      <c r="M53" s="67"/>
      <c r="N53" s="146"/>
      <c r="O53" s="146"/>
      <c r="P53" s="141"/>
    </row>
    <row r="54" spans="1:16" s="68" customFormat="1" ht="35.1" customHeight="1" thickBot="1">
      <c r="A54" s="399" t="s">
        <v>299</v>
      </c>
      <c r="B54" s="400"/>
      <c r="C54" s="400"/>
      <c r="D54" s="400"/>
      <c r="E54" s="400"/>
      <c r="F54" s="100">
        <f>F53</f>
        <v>15000</v>
      </c>
      <c r="G54" s="100">
        <f>G53</f>
        <v>15000</v>
      </c>
      <c r="H54" s="100"/>
      <c r="I54" s="100"/>
      <c r="J54" s="100"/>
      <c r="K54" s="101"/>
      <c r="L54" s="153"/>
      <c r="M54" s="67"/>
      <c r="N54" s="146"/>
      <c r="O54" s="146"/>
      <c r="P54" s="141"/>
    </row>
    <row r="55" spans="1:16" s="81" customFormat="1" ht="37.5" customHeight="1" thickBot="1">
      <c r="A55" s="178" t="s">
        <v>331</v>
      </c>
      <c r="B55" s="179">
        <v>710</v>
      </c>
      <c r="C55" s="179">
        <v>71012</v>
      </c>
      <c r="D55" s="179">
        <v>6060</v>
      </c>
      <c r="E55" s="180" t="s">
        <v>209</v>
      </c>
      <c r="F55" s="181">
        <f>G55</f>
        <v>47970</v>
      </c>
      <c r="G55" s="181">
        <f>50000-2030</f>
        <v>47970</v>
      </c>
      <c r="H55" s="181"/>
      <c r="I55" s="181"/>
      <c r="J55" s="181"/>
      <c r="K55" s="301"/>
      <c r="L55" s="153"/>
      <c r="M55" s="80"/>
      <c r="N55" s="174"/>
      <c r="O55" s="174"/>
      <c r="P55" s="144"/>
    </row>
    <row r="56" spans="1:16" s="68" customFormat="1" ht="35.1" customHeight="1" thickBot="1">
      <c r="A56" s="380" t="s">
        <v>210</v>
      </c>
      <c r="B56" s="381"/>
      <c r="C56" s="381"/>
      <c r="D56" s="381"/>
      <c r="E56" s="382"/>
      <c r="F56" s="100">
        <f>SUM(F55)</f>
        <v>47970</v>
      </c>
      <c r="G56" s="100">
        <f>SUM(G55)</f>
        <v>47970</v>
      </c>
      <c r="H56" s="100">
        <f>SUM(H55)</f>
        <v>0</v>
      </c>
      <c r="I56" s="100">
        <f>SUM(I55)</f>
        <v>0</v>
      </c>
      <c r="J56" s="100">
        <f>SUM(J55)</f>
        <v>0</v>
      </c>
      <c r="K56" s="101"/>
      <c r="L56" s="153"/>
      <c r="M56" s="67"/>
      <c r="N56" s="146"/>
      <c r="O56" s="146"/>
      <c r="P56" s="141"/>
    </row>
    <row r="57" spans="1:16" s="68" customFormat="1" ht="35.1" customHeight="1" thickBot="1">
      <c r="A57" s="362" t="s">
        <v>338</v>
      </c>
      <c r="B57" s="253">
        <v>700</v>
      </c>
      <c r="C57" s="253">
        <v>70095</v>
      </c>
      <c r="D57" s="253">
        <v>6050</v>
      </c>
      <c r="E57" s="364" t="s">
        <v>380</v>
      </c>
      <c r="F57" s="255">
        <f>G57</f>
        <v>125000</v>
      </c>
      <c r="G57" s="255">
        <v>125000</v>
      </c>
      <c r="H57" s="255"/>
      <c r="I57" s="255"/>
      <c r="J57" s="255"/>
      <c r="K57" s="363"/>
      <c r="L57" s="357"/>
      <c r="M57" s="67"/>
      <c r="N57" s="146"/>
      <c r="O57" s="146"/>
      <c r="P57" s="141"/>
    </row>
    <row r="58" spans="1:16" s="68" customFormat="1" ht="35.1" customHeight="1" thickBot="1">
      <c r="A58" s="401" t="s">
        <v>379</v>
      </c>
      <c r="B58" s="402"/>
      <c r="C58" s="402"/>
      <c r="D58" s="402"/>
      <c r="E58" s="403"/>
      <c r="F58" s="360">
        <f>F57</f>
        <v>125000</v>
      </c>
      <c r="G58" s="360">
        <f>G57</f>
        <v>125000</v>
      </c>
      <c r="H58" s="360">
        <f t="shared" ref="H58:J58" si="4">H57</f>
        <v>0</v>
      </c>
      <c r="I58" s="360">
        <f t="shared" si="4"/>
        <v>0</v>
      </c>
      <c r="J58" s="360">
        <f t="shared" si="4"/>
        <v>0</v>
      </c>
      <c r="K58" s="361"/>
      <c r="L58" s="357"/>
      <c r="M58" s="67"/>
      <c r="N58" s="146"/>
      <c r="O58" s="146"/>
      <c r="P58" s="141"/>
    </row>
    <row r="59" spans="1:16" s="64" customFormat="1" ht="45" customHeight="1" thickBot="1">
      <c r="A59" s="358" t="s">
        <v>339</v>
      </c>
      <c r="B59" s="186">
        <v>710</v>
      </c>
      <c r="C59" s="186">
        <v>71095</v>
      </c>
      <c r="D59" s="186">
        <v>6639</v>
      </c>
      <c r="E59" s="187" t="s">
        <v>44</v>
      </c>
      <c r="F59" s="188">
        <f>G59</f>
        <v>53618</v>
      </c>
      <c r="G59" s="188">
        <v>53618</v>
      </c>
      <c r="H59" s="188"/>
      <c r="I59" s="188"/>
      <c r="J59" s="188"/>
      <c r="K59" s="359"/>
      <c r="L59" s="176" t="s">
        <v>60</v>
      </c>
      <c r="M59" s="70"/>
      <c r="N59" s="142"/>
      <c r="O59" s="142"/>
      <c r="P59" s="142"/>
    </row>
    <row r="60" spans="1:16" s="68" customFormat="1" ht="35.1" customHeight="1" thickBot="1">
      <c r="A60" s="380" t="s">
        <v>99</v>
      </c>
      <c r="B60" s="381"/>
      <c r="C60" s="381"/>
      <c r="D60" s="381"/>
      <c r="E60" s="382"/>
      <c r="F60" s="103">
        <f>SUM(F59)</f>
        <v>53618</v>
      </c>
      <c r="G60" s="103">
        <f>SUM(G59)</f>
        <v>53618</v>
      </c>
      <c r="H60" s="103">
        <f t="shared" ref="H60:J60" si="5">SUM(H59)</f>
        <v>0</v>
      </c>
      <c r="I60" s="103">
        <f t="shared" si="5"/>
        <v>0</v>
      </c>
      <c r="J60" s="103">
        <f t="shared" si="5"/>
        <v>0</v>
      </c>
      <c r="K60" s="104"/>
      <c r="L60" s="154"/>
      <c r="M60" s="67"/>
      <c r="N60" s="141"/>
      <c r="O60" s="141"/>
      <c r="P60" s="141"/>
    </row>
    <row r="61" spans="1:16" s="49" customFormat="1" ht="57.75" customHeight="1" thickBot="1">
      <c r="A61" s="105" t="s">
        <v>357</v>
      </c>
      <c r="B61" s="106">
        <v>750</v>
      </c>
      <c r="C61" s="106">
        <v>75020</v>
      </c>
      <c r="D61" s="106">
        <v>6050</v>
      </c>
      <c r="E61" s="107" t="s">
        <v>101</v>
      </c>
      <c r="F61" s="108">
        <f t="shared" ref="F61:F62" si="6">SUM(G61:H61)</f>
        <v>240000</v>
      </c>
      <c r="G61" s="108">
        <v>240000</v>
      </c>
      <c r="H61" s="108"/>
      <c r="I61" s="109"/>
      <c r="J61" s="109"/>
      <c r="K61" s="110"/>
      <c r="L61" s="84" t="s">
        <v>60</v>
      </c>
      <c r="M61" s="56"/>
      <c r="N61" s="36"/>
      <c r="O61" s="36"/>
      <c r="P61" s="36"/>
    </row>
    <row r="62" spans="1:16" s="49" customFormat="1" ht="36.75" customHeight="1" thickBot="1">
      <c r="A62" s="102" t="s">
        <v>358</v>
      </c>
      <c r="B62" s="58">
        <v>750</v>
      </c>
      <c r="C62" s="58">
        <v>75020</v>
      </c>
      <c r="D62" s="58">
        <v>6060</v>
      </c>
      <c r="E62" s="61" t="s">
        <v>102</v>
      </c>
      <c r="F62" s="60">
        <f t="shared" si="6"/>
        <v>98885</v>
      </c>
      <c r="G62" s="60">
        <f>130000-31115</f>
        <v>98885</v>
      </c>
      <c r="H62" s="60"/>
      <c r="I62" s="53"/>
      <c r="J62" s="53"/>
      <c r="K62" s="55"/>
      <c r="L62" s="111"/>
      <c r="M62" s="56"/>
      <c r="N62" s="36"/>
      <c r="O62" s="36"/>
      <c r="P62" s="36"/>
    </row>
    <row r="63" spans="1:16" s="81" customFormat="1" ht="35.25" customHeight="1" thickBot="1">
      <c r="A63" s="375" t="s">
        <v>103</v>
      </c>
      <c r="B63" s="376"/>
      <c r="C63" s="376"/>
      <c r="D63" s="376"/>
      <c r="E63" s="376"/>
      <c r="F63" s="112">
        <f t="shared" ref="F63:K63" si="7">SUM(F61:F62)</f>
        <v>338885</v>
      </c>
      <c r="G63" s="112">
        <f t="shared" si="7"/>
        <v>338885</v>
      </c>
      <c r="H63" s="112">
        <f t="shared" si="7"/>
        <v>0</v>
      </c>
      <c r="I63" s="112">
        <f t="shared" si="7"/>
        <v>0</v>
      </c>
      <c r="J63" s="112">
        <f t="shared" si="7"/>
        <v>0</v>
      </c>
      <c r="K63" s="113">
        <f t="shared" si="7"/>
        <v>0</v>
      </c>
      <c r="L63" s="155"/>
      <c r="M63" s="80"/>
      <c r="N63" s="144"/>
      <c r="O63" s="144"/>
      <c r="P63" s="144"/>
    </row>
    <row r="64" spans="1:16" s="81" customFormat="1" ht="39.75" customHeight="1" thickBot="1">
      <c r="A64" s="102" t="s">
        <v>359</v>
      </c>
      <c r="B64" s="58">
        <v>754</v>
      </c>
      <c r="C64" s="58">
        <v>75410</v>
      </c>
      <c r="D64" s="58">
        <v>6170</v>
      </c>
      <c r="E64" s="61" t="s">
        <v>214</v>
      </c>
      <c r="F64" s="60">
        <f>G64</f>
        <v>40000</v>
      </c>
      <c r="G64" s="60">
        <v>40000</v>
      </c>
      <c r="H64" s="60"/>
      <c r="I64" s="60"/>
      <c r="J64" s="60"/>
      <c r="K64" s="182"/>
      <c r="L64" s="155"/>
      <c r="M64" s="80"/>
      <c r="N64" s="144"/>
      <c r="O64" s="144"/>
      <c r="P64" s="144"/>
    </row>
    <row r="65" spans="1:17" s="81" customFormat="1" ht="35.25" customHeight="1" thickBot="1">
      <c r="A65" s="386" t="s">
        <v>207</v>
      </c>
      <c r="B65" s="387"/>
      <c r="C65" s="387"/>
      <c r="D65" s="387"/>
      <c r="E65" s="388"/>
      <c r="F65" s="112">
        <f>SUM(F64)</f>
        <v>40000</v>
      </c>
      <c r="G65" s="112">
        <f>SUM(G64)</f>
        <v>40000</v>
      </c>
      <c r="H65" s="112">
        <f t="shared" ref="H65:J65" si="8">SUM(H64)</f>
        <v>0</v>
      </c>
      <c r="I65" s="112">
        <f t="shared" si="8"/>
        <v>0</v>
      </c>
      <c r="J65" s="112">
        <f t="shared" si="8"/>
        <v>0</v>
      </c>
      <c r="K65" s="113"/>
      <c r="L65" s="155"/>
      <c r="M65" s="80"/>
      <c r="N65" s="144"/>
      <c r="O65" s="144"/>
      <c r="P65" s="144"/>
    </row>
    <row r="66" spans="1:17" s="81" customFormat="1" ht="34.5" customHeight="1" thickBot="1">
      <c r="A66" s="102" t="s">
        <v>360</v>
      </c>
      <c r="B66" s="58">
        <v>758</v>
      </c>
      <c r="C66" s="58">
        <v>75818</v>
      </c>
      <c r="D66" s="58">
        <v>6800</v>
      </c>
      <c r="E66" s="61" t="s">
        <v>105</v>
      </c>
      <c r="F66" s="60">
        <f>G66</f>
        <v>277000</v>
      </c>
      <c r="G66" s="60">
        <f>500000-191000-32000</f>
        <v>277000</v>
      </c>
      <c r="H66" s="60"/>
      <c r="I66" s="53"/>
      <c r="J66" s="53"/>
      <c r="K66" s="55"/>
      <c r="L66" s="194"/>
      <c r="M66" s="80"/>
      <c r="N66" s="144"/>
      <c r="O66" s="144"/>
      <c r="P66" s="144"/>
    </row>
    <row r="67" spans="1:17" s="64" customFormat="1" ht="35.1" customHeight="1" thickBot="1">
      <c r="A67" s="377" t="s">
        <v>106</v>
      </c>
      <c r="B67" s="378"/>
      <c r="C67" s="378"/>
      <c r="D67" s="378"/>
      <c r="E67" s="378"/>
      <c r="F67" s="103">
        <f>SUM(F66)</f>
        <v>277000</v>
      </c>
      <c r="G67" s="103">
        <f>SUM(G66)</f>
        <v>277000</v>
      </c>
      <c r="H67" s="103">
        <f>SUM(H66)</f>
        <v>0</v>
      </c>
      <c r="I67" s="114"/>
      <c r="J67" s="114"/>
      <c r="K67" s="104"/>
      <c r="L67" s="154"/>
      <c r="M67" s="70"/>
      <c r="N67" s="142"/>
      <c r="O67" s="142"/>
      <c r="P67" s="142"/>
    </row>
    <row r="68" spans="1:17" s="49" customFormat="1" ht="45" customHeight="1" thickBot="1">
      <c r="A68" s="77" t="s">
        <v>361</v>
      </c>
      <c r="B68" s="58">
        <v>851</v>
      </c>
      <c r="C68" s="58">
        <v>85111</v>
      </c>
      <c r="D68" s="58">
        <v>6010</v>
      </c>
      <c r="E68" s="53" t="s">
        <v>108</v>
      </c>
      <c r="F68" s="60">
        <f>SUM(G68:H68)</f>
        <v>1395900</v>
      </c>
      <c r="G68" s="60">
        <v>0</v>
      </c>
      <c r="H68" s="60">
        <v>1395900</v>
      </c>
      <c r="I68" s="62"/>
      <c r="J68" s="62"/>
      <c r="K68" s="63"/>
      <c r="L68" s="156"/>
      <c r="M68" s="56"/>
      <c r="N68" s="36"/>
      <c r="O68" s="36"/>
      <c r="P68" s="36"/>
    </row>
    <row r="69" spans="1:17" s="73" customFormat="1" ht="54.75" customHeight="1" thickBot="1">
      <c r="A69" s="57" t="s">
        <v>367</v>
      </c>
      <c r="B69" s="58">
        <v>851</v>
      </c>
      <c r="C69" s="58">
        <v>85111</v>
      </c>
      <c r="D69" s="58">
        <v>6230</v>
      </c>
      <c r="E69" s="53" t="s">
        <v>135</v>
      </c>
      <c r="F69" s="60">
        <v>4295224</v>
      </c>
      <c r="G69" s="60"/>
      <c r="H69" s="60"/>
      <c r="I69" s="53"/>
      <c r="J69" s="54" t="s">
        <v>134</v>
      </c>
      <c r="K69" s="55"/>
      <c r="L69" s="84" t="s">
        <v>60</v>
      </c>
      <c r="M69" s="72"/>
      <c r="N69" s="37"/>
      <c r="O69" s="37"/>
      <c r="P69" s="37"/>
    </row>
    <row r="70" spans="1:17" s="115" customFormat="1" ht="35.1" customHeight="1" thickBot="1">
      <c r="A70" s="375" t="s">
        <v>110</v>
      </c>
      <c r="B70" s="376"/>
      <c r="C70" s="376"/>
      <c r="D70" s="376"/>
      <c r="E70" s="376"/>
      <c r="F70" s="112">
        <f>SUM(F68:F69)</f>
        <v>5691124</v>
      </c>
      <c r="G70" s="112">
        <f>SUM(G68:G69)</f>
        <v>0</v>
      </c>
      <c r="H70" s="112">
        <f>SUM(H68:H69)</f>
        <v>1395900</v>
      </c>
      <c r="I70" s="112">
        <f>SUM(I68:I69)</f>
        <v>0</v>
      </c>
      <c r="J70" s="112">
        <v>4295224</v>
      </c>
      <c r="K70" s="113"/>
      <c r="L70" s="157"/>
      <c r="M70" s="72"/>
      <c r="N70" s="167"/>
      <c r="O70" s="37"/>
      <c r="P70" s="37"/>
      <c r="Q70" s="73"/>
    </row>
    <row r="71" spans="1:17" s="116" customFormat="1" ht="35.25" customHeight="1" thickBot="1">
      <c r="A71" s="205" t="s">
        <v>368</v>
      </c>
      <c r="B71" s="58">
        <v>852</v>
      </c>
      <c r="C71" s="58">
        <v>85202</v>
      </c>
      <c r="D71" s="58">
        <v>6050</v>
      </c>
      <c r="E71" s="204" t="s">
        <v>112</v>
      </c>
      <c r="F71" s="60">
        <v>0</v>
      </c>
      <c r="G71" s="60"/>
      <c r="H71" s="60"/>
      <c r="I71" s="53"/>
      <c r="J71" s="54" t="s">
        <v>224</v>
      </c>
      <c r="K71" s="55"/>
      <c r="L71" s="177" t="s">
        <v>60</v>
      </c>
      <c r="M71" s="56"/>
      <c r="N71" s="36"/>
      <c r="O71" s="36"/>
      <c r="P71" s="36"/>
      <c r="Q71" s="49"/>
    </row>
    <row r="72" spans="1:17" s="116" customFormat="1" ht="42" customHeight="1" thickBot="1">
      <c r="A72" s="365" t="s">
        <v>381</v>
      </c>
      <c r="B72" s="366">
        <v>852</v>
      </c>
      <c r="C72" s="366">
        <v>85202</v>
      </c>
      <c r="D72" s="366">
        <v>6050</v>
      </c>
      <c r="E72" s="367" t="s">
        <v>219</v>
      </c>
      <c r="F72" s="368">
        <f>SUM(G72:I72)</f>
        <v>19988</v>
      </c>
      <c r="G72" s="368">
        <v>19988</v>
      </c>
      <c r="H72" s="368"/>
      <c r="I72" s="369"/>
      <c r="J72" s="370" t="s">
        <v>382</v>
      </c>
      <c r="K72" s="371"/>
      <c r="L72" s="177" t="s">
        <v>60</v>
      </c>
      <c r="M72" s="56"/>
      <c r="N72" s="36"/>
      <c r="O72" s="36"/>
      <c r="P72" s="36"/>
      <c r="Q72" s="49"/>
    </row>
    <row r="73" spans="1:17" s="115" customFormat="1" ht="42" customHeight="1" thickBot="1">
      <c r="A73" s="379" t="s">
        <v>113</v>
      </c>
      <c r="B73" s="379"/>
      <c r="C73" s="379"/>
      <c r="D73" s="379"/>
      <c r="E73" s="379"/>
      <c r="F73" s="321">
        <f>SUM(F71:F72)</f>
        <v>19988</v>
      </c>
      <c r="G73" s="321">
        <f>SUM(G71:G72)</f>
        <v>19988</v>
      </c>
      <c r="H73" s="321">
        <f>SUM(H71:H72)</f>
        <v>0</v>
      </c>
      <c r="I73" s="321">
        <f>SUM(I71:I72)</f>
        <v>0</v>
      </c>
      <c r="J73" s="321">
        <v>0</v>
      </c>
      <c r="K73" s="322"/>
      <c r="L73" s="158"/>
      <c r="M73" s="72"/>
      <c r="N73" s="37"/>
      <c r="O73" s="37"/>
      <c r="P73" s="37"/>
      <c r="Q73" s="73"/>
    </row>
    <row r="74" spans="1:17" s="115" customFormat="1" ht="62.25" customHeight="1" thickBot="1">
      <c r="A74" s="205" t="s">
        <v>369</v>
      </c>
      <c r="B74" s="58">
        <v>853</v>
      </c>
      <c r="C74" s="58">
        <v>85311</v>
      </c>
      <c r="D74" s="58">
        <v>6230</v>
      </c>
      <c r="E74" s="61" t="s">
        <v>217</v>
      </c>
      <c r="F74" s="60">
        <f>SUM(G74:I74)</f>
        <v>15942</v>
      </c>
      <c r="G74" s="60">
        <v>15942</v>
      </c>
      <c r="H74" s="60"/>
      <c r="I74" s="60"/>
      <c r="J74" s="60"/>
      <c r="K74" s="206"/>
      <c r="L74" s="261"/>
      <c r="M74" s="72"/>
      <c r="N74" s="37"/>
      <c r="O74" s="37"/>
      <c r="P74" s="37"/>
      <c r="Q74" s="73"/>
    </row>
    <row r="75" spans="1:17" s="115" customFormat="1" ht="42" customHeight="1" thickBot="1">
      <c r="A75" s="386" t="s">
        <v>218</v>
      </c>
      <c r="B75" s="387"/>
      <c r="C75" s="387"/>
      <c r="D75" s="387"/>
      <c r="E75" s="388"/>
      <c r="F75" s="112">
        <f>SUM(F74)</f>
        <v>15942</v>
      </c>
      <c r="G75" s="112">
        <f t="shared" ref="G75:I75" si="9">SUM(G74)</f>
        <v>15942</v>
      </c>
      <c r="H75" s="112">
        <f t="shared" si="9"/>
        <v>0</v>
      </c>
      <c r="I75" s="112">
        <f t="shared" si="9"/>
        <v>0</v>
      </c>
      <c r="J75" s="112"/>
      <c r="K75" s="184"/>
      <c r="L75" s="185"/>
      <c r="M75" s="72"/>
      <c r="N75" s="37"/>
      <c r="O75" s="37"/>
      <c r="P75" s="37"/>
      <c r="Q75" s="73"/>
    </row>
    <row r="76" spans="1:17" s="49" customFormat="1" ht="45.75" customHeight="1" thickBot="1">
      <c r="A76" s="102" t="s">
        <v>370</v>
      </c>
      <c r="B76" s="58">
        <v>854</v>
      </c>
      <c r="C76" s="186">
        <v>85403</v>
      </c>
      <c r="D76" s="186">
        <v>6050</v>
      </c>
      <c r="E76" s="187" t="s">
        <v>47</v>
      </c>
      <c r="F76" s="188">
        <f>SUM(G76:I76)</f>
        <v>600000</v>
      </c>
      <c r="G76" s="189">
        <v>293981</v>
      </c>
      <c r="H76" s="189">
        <v>306019</v>
      </c>
      <c r="I76" s="190"/>
      <c r="J76" s="191"/>
      <c r="K76" s="117"/>
      <c r="L76" s="176" t="s">
        <v>60</v>
      </c>
      <c r="M76" s="56"/>
      <c r="N76" s="36"/>
      <c r="O76" s="36"/>
      <c r="P76" s="36"/>
    </row>
    <row r="77" spans="1:17" s="73" customFormat="1" ht="35.1" customHeight="1" thickBot="1">
      <c r="A77" s="380" t="s">
        <v>115</v>
      </c>
      <c r="B77" s="381"/>
      <c r="C77" s="381"/>
      <c r="D77" s="381"/>
      <c r="E77" s="382"/>
      <c r="F77" s="103">
        <f>SUM(F76:F76)</f>
        <v>600000</v>
      </c>
      <c r="G77" s="103">
        <f>SUM(G76:G76)</f>
        <v>293981</v>
      </c>
      <c r="H77" s="103">
        <f>SUM(H76:H76)</f>
        <v>306019</v>
      </c>
      <c r="I77" s="103">
        <f>SUM(I76:I76)</f>
        <v>0</v>
      </c>
      <c r="J77" s="103">
        <f>SUM(J76:J76)</f>
        <v>0</v>
      </c>
      <c r="K77" s="104"/>
      <c r="L77" s="154"/>
      <c r="M77" s="72"/>
      <c r="N77" s="37"/>
      <c r="O77" s="37"/>
      <c r="P77" s="37"/>
    </row>
    <row r="78" spans="1:17" s="49" customFormat="1" ht="35.1" customHeight="1" thickBot="1">
      <c r="A78" s="92" t="s">
        <v>371</v>
      </c>
      <c r="B78" s="92">
        <v>855</v>
      </c>
      <c r="C78" s="92">
        <v>85510</v>
      </c>
      <c r="D78" s="92">
        <v>6050</v>
      </c>
      <c r="E78" s="95" t="s">
        <v>117</v>
      </c>
      <c r="F78" s="93">
        <v>50000</v>
      </c>
      <c r="G78" s="93">
        <v>50000</v>
      </c>
      <c r="H78" s="93"/>
      <c r="I78" s="96"/>
      <c r="J78" s="96"/>
      <c r="K78" s="98"/>
      <c r="L78" s="87"/>
      <c r="M78" s="56"/>
      <c r="N78" s="36"/>
      <c r="O78" s="36"/>
      <c r="P78" s="36"/>
    </row>
    <row r="79" spans="1:17" s="73" customFormat="1" ht="35.1" customHeight="1" thickBot="1">
      <c r="A79" s="383" t="s">
        <v>118</v>
      </c>
      <c r="B79" s="384"/>
      <c r="C79" s="384"/>
      <c r="D79" s="384"/>
      <c r="E79" s="385"/>
      <c r="F79" s="100">
        <f>SUM(F78:F78)</f>
        <v>50000</v>
      </c>
      <c r="G79" s="100">
        <f>SUM(G78:G78)</f>
        <v>50000</v>
      </c>
      <c r="H79" s="100">
        <f>SUM(H78:H78)</f>
        <v>0</v>
      </c>
      <c r="I79" s="100">
        <f>SUM(I78:I78)</f>
        <v>0</v>
      </c>
      <c r="J79" s="100">
        <f>SUM(J78:J78)</f>
        <v>0</v>
      </c>
      <c r="K79" s="101"/>
      <c r="L79" s="154"/>
      <c r="M79" s="72"/>
      <c r="N79" s="37"/>
      <c r="O79" s="37"/>
      <c r="P79" s="37"/>
    </row>
    <row r="80" spans="1:17" s="166" customFormat="1" ht="35.1" customHeight="1" thickBot="1">
      <c r="A80" s="92" t="s">
        <v>372</v>
      </c>
      <c r="B80" s="241">
        <v>921</v>
      </c>
      <c r="C80" s="241">
        <v>92120</v>
      </c>
      <c r="D80" s="241">
        <v>6560</v>
      </c>
      <c r="E80" s="95" t="s">
        <v>334</v>
      </c>
      <c r="F80" s="93">
        <v>50000</v>
      </c>
      <c r="G80" s="93">
        <v>50000</v>
      </c>
      <c r="H80" s="93"/>
      <c r="I80" s="93"/>
      <c r="J80" s="93"/>
      <c r="K80" s="244"/>
      <c r="L80" s="154"/>
      <c r="M80" s="165"/>
      <c r="N80" s="148"/>
      <c r="O80" s="148"/>
      <c r="P80" s="148"/>
    </row>
    <row r="81" spans="1:17" s="73" customFormat="1" ht="35.1" customHeight="1" thickBot="1">
      <c r="A81" s="383" t="s">
        <v>330</v>
      </c>
      <c r="B81" s="384"/>
      <c r="C81" s="384"/>
      <c r="D81" s="384"/>
      <c r="E81" s="385"/>
      <c r="F81" s="100">
        <f>F80</f>
        <v>50000</v>
      </c>
      <c r="G81" s="100">
        <f t="shared" ref="G81:J81" si="10">G80</f>
        <v>50000</v>
      </c>
      <c r="H81" s="100">
        <f t="shared" si="10"/>
        <v>0</v>
      </c>
      <c r="I81" s="100">
        <f t="shared" si="10"/>
        <v>0</v>
      </c>
      <c r="J81" s="100">
        <f t="shared" si="10"/>
        <v>0</v>
      </c>
      <c r="K81" s="101"/>
      <c r="L81" s="154"/>
      <c r="M81" s="72"/>
      <c r="N81" s="37"/>
      <c r="O81" s="37"/>
      <c r="P81" s="37"/>
    </row>
    <row r="82" spans="1:17" s="115" customFormat="1" ht="36" customHeight="1" thickBot="1">
      <c r="A82" s="372" t="s">
        <v>35</v>
      </c>
      <c r="B82" s="373"/>
      <c r="C82" s="373"/>
      <c r="D82" s="373"/>
      <c r="E82" s="374"/>
      <c r="F82" s="118">
        <f>F52+F54+F56+F58+F60+F63+F65+F67+F70+F73+F75+F77+F79+F81</f>
        <v>29086743</v>
      </c>
      <c r="G82" s="118">
        <f t="shared" ref="G82:J82" si="11">G52+G54+G56+G58+G60+G63+G65+G67+G70+G73+G75+G77+G79+G81</f>
        <v>5830044</v>
      </c>
      <c r="H82" s="118">
        <f t="shared" si="11"/>
        <v>5165000</v>
      </c>
      <c r="I82" s="118">
        <f t="shared" si="11"/>
        <v>0</v>
      </c>
      <c r="J82" s="118">
        <f t="shared" si="11"/>
        <v>18091699</v>
      </c>
      <c r="K82" s="119"/>
      <c r="L82" s="159"/>
      <c r="M82" s="72"/>
      <c r="N82" s="167"/>
      <c r="O82" s="37"/>
      <c r="P82" s="37"/>
      <c r="Q82" s="73"/>
    </row>
    <row r="83" spans="1:17" s="73" customFormat="1" ht="27" customHeight="1">
      <c r="A83" s="120" t="s">
        <v>119</v>
      </c>
      <c r="B83" s="121"/>
      <c r="C83" s="121"/>
      <c r="D83" s="121"/>
      <c r="E83" s="38"/>
      <c r="F83" s="122"/>
      <c r="G83" s="122"/>
      <c r="H83" s="122"/>
      <c r="I83" s="123"/>
      <c r="J83" s="123"/>
      <c r="K83" s="124"/>
      <c r="L83" s="148"/>
      <c r="M83" s="72"/>
      <c r="N83" s="37"/>
      <c r="O83" s="37"/>
      <c r="P83" s="37"/>
    </row>
    <row r="84" spans="1:17" s="64" customFormat="1" ht="20.25" customHeight="1">
      <c r="A84" s="120" t="s">
        <v>120</v>
      </c>
      <c r="B84" s="121"/>
      <c r="C84" s="121"/>
      <c r="D84" s="121"/>
      <c r="E84" s="38"/>
      <c r="F84" s="123"/>
      <c r="G84" s="123"/>
      <c r="H84" s="123"/>
      <c r="I84" s="122"/>
      <c r="J84" s="122"/>
      <c r="K84" s="124"/>
      <c r="L84" s="148"/>
      <c r="M84" s="70"/>
      <c r="N84" s="142"/>
      <c r="O84" s="142"/>
      <c r="P84" s="142"/>
    </row>
    <row r="85" spans="1:17" s="73" customFormat="1" ht="21" customHeight="1">
      <c r="A85" s="120" t="s">
        <v>121</v>
      </c>
      <c r="B85" s="121"/>
      <c r="C85" s="121"/>
      <c r="D85" s="121"/>
      <c r="E85" s="38"/>
      <c r="F85" s="122"/>
      <c r="G85" s="123"/>
      <c r="H85" s="122"/>
      <c r="I85" s="123"/>
      <c r="J85" s="122"/>
      <c r="K85" s="124"/>
      <c r="L85" s="148"/>
      <c r="M85" s="72"/>
      <c r="N85" s="37"/>
      <c r="O85" s="37"/>
      <c r="P85" s="37"/>
    </row>
    <row r="86" spans="1:17" s="127" customFormat="1" ht="21" customHeight="1">
      <c r="A86" s="120" t="s">
        <v>122</v>
      </c>
      <c r="B86" s="121"/>
      <c r="C86" s="121"/>
      <c r="D86" s="121"/>
      <c r="E86" s="121"/>
      <c r="F86" s="123"/>
      <c r="G86" s="123"/>
      <c r="H86" s="123"/>
      <c r="I86" s="122"/>
      <c r="J86" s="122"/>
      <c r="K86" s="124"/>
      <c r="L86" s="160"/>
      <c r="M86" s="126"/>
      <c r="N86" s="125"/>
      <c r="O86" s="125"/>
      <c r="P86" s="125"/>
    </row>
    <row r="87" spans="1:17" s="130" customFormat="1" ht="19.5" customHeight="1">
      <c r="A87" s="38" t="s">
        <v>123</v>
      </c>
      <c r="B87" s="121"/>
      <c r="C87" s="121"/>
      <c r="D87" s="121"/>
      <c r="E87" s="123"/>
      <c r="F87" s="122"/>
      <c r="G87" s="123"/>
      <c r="H87" s="123"/>
      <c r="I87" s="123"/>
      <c r="J87" s="123"/>
      <c r="K87" s="128"/>
      <c r="L87" s="160"/>
      <c r="M87" s="129"/>
      <c r="N87" s="147"/>
      <c r="O87" s="147"/>
      <c r="P87" s="147"/>
    </row>
    <row r="88" spans="1:17" s="73" customFormat="1" ht="30" customHeight="1">
      <c r="A88" s="34"/>
      <c r="B88" s="34"/>
      <c r="C88" s="34"/>
      <c r="D88" s="34"/>
      <c r="E88" s="35"/>
      <c r="F88" s="35"/>
      <c r="G88" s="35"/>
      <c r="H88" s="131"/>
      <c r="I88" s="35"/>
      <c r="J88" s="131"/>
      <c r="K88" s="36"/>
      <c r="L88" s="148"/>
      <c r="M88" s="72"/>
      <c r="N88" s="37"/>
      <c r="O88" s="37"/>
      <c r="P88" s="37"/>
    </row>
    <row r="89" spans="1:17" s="49" customFormat="1" ht="27" customHeight="1">
      <c r="A89" s="34"/>
      <c r="B89" s="34"/>
      <c r="C89" s="34"/>
      <c r="D89" s="34"/>
      <c r="E89" s="35"/>
      <c r="F89" s="35"/>
      <c r="G89" s="35"/>
      <c r="H89" s="35"/>
      <c r="I89" s="35"/>
      <c r="J89" s="35"/>
      <c r="K89" s="36"/>
      <c r="L89" s="148"/>
      <c r="M89" s="56"/>
      <c r="N89" s="36"/>
      <c r="O89" s="36"/>
      <c r="P89" s="36"/>
    </row>
    <row r="91" spans="1:17" s="132" customFormat="1" ht="12.75" customHeight="1">
      <c r="A91" s="34"/>
      <c r="B91" s="34"/>
      <c r="C91" s="34"/>
      <c r="D91" s="34"/>
      <c r="E91" s="35"/>
      <c r="F91" s="35"/>
      <c r="G91" s="35"/>
      <c r="H91" s="35"/>
      <c r="I91" s="35"/>
      <c r="J91" s="35"/>
      <c r="K91" s="36"/>
      <c r="L91" s="148"/>
      <c r="M91" s="168"/>
      <c r="N91" s="169"/>
      <c r="O91" s="169"/>
      <c r="P91" s="169"/>
    </row>
    <row r="92" spans="1:17" s="132" customFormat="1" ht="12.75" customHeight="1">
      <c r="A92" s="34"/>
      <c r="B92" s="34"/>
      <c r="C92" s="34"/>
      <c r="D92" s="34"/>
      <c r="E92" s="35"/>
      <c r="F92" s="35"/>
      <c r="G92" s="35"/>
      <c r="H92" s="35"/>
      <c r="I92" s="35"/>
      <c r="J92" s="35"/>
      <c r="K92" s="36"/>
      <c r="L92" s="148"/>
      <c r="M92" s="168"/>
      <c r="N92" s="169"/>
      <c r="O92" s="169"/>
      <c r="P92" s="169"/>
    </row>
    <row r="93" spans="1:17" s="132" customFormat="1" ht="12.75" customHeight="1">
      <c r="A93" s="34"/>
      <c r="B93" s="34"/>
      <c r="C93" s="34"/>
      <c r="D93" s="34"/>
      <c r="E93" s="35"/>
      <c r="F93" s="35"/>
      <c r="G93" s="35"/>
      <c r="H93" s="35"/>
      <c r="I93" s="35"/>
      <c r="J93" s="35"/>
      <c r="K93" s="36"/>
      <c r="L93" s="148"/>
      <c r="M93" s="168"/>
      <c r="N93" s="169"/>
      <c r="O93" s="169"/>
      <c r="P93" s="169"/>
    </row>
  </sheetData>
  <autoFilter ref="L1:L93" xr:uid="{00000000-0009-0000-0000-000000000000}"/>
  <mergeCells count="33"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A60:E60"/>
    <mergeCell ref="L4:L5"/>
    <mergeCell ref="A7:E7"/>
    <mergeCell ref="A14:E14"/>
    <mergeCell ref="A16:E16"/>
    <mergeCell ref="A27:E27"/>
    <mergeCell ref="A34:E34"/>
    <mergeCell ref="A38:E38"/>
    <mergeCell ref="A42:E42"/>
    <mergeCell ref="A46:E46"/>
    <mergeCell ref="A52:E52"/>
    <mergeCell ref="A56:E56"/>
    <mergeCell ref="A54:E54"/>
    <mergeCell ref="A58:E58"/>
    <mergeCell ref="A82:E82"/>
    <mergeCell ref="A63:E63"/>
    <mergeCell ref="A67:E67"/>
    <mergeCell ref="A70:E70"/>
    <mergeCell ref="A73:E73"/>
    <mergeCell ref="A77:E77"/>
    <mergeCell ref="A79:E79"/>
    <mergeCell ref="A65:E65"/>
    <mergeCell ref="A75:E75"/>
    <mergeCell ref="A81:E81"/>
  </mergeCells>
  <phoneticPr fontId="28" type="noConversion"/>
  <pageMargins left="0.51181102362204722" right="0.31496062992125984" top="1.1417322834645669" bottom="0.78740157480314965" header="0.59055118110236227" footer="0.31496062992125984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&amp;R&amp;10Tabela Nr 2a
do uchwały Nr ............
Rady Powiatu  Otwockiego
z dnia 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3:H34"/>
  <sheetViews>
    <sheetView showGridLines="0" topLeftCell="A13" workbookViewId="0">
      <selection activeCell="D22" sqref="D22"/>
    </sheetView>
  </sheetViews>
  <sheetFormatPr defaultColWidth="9.28515625" defaultRowHeight="13.2"/>
  <cols>
    <col min="1" max="1" width="5.85546875" style="2" customWidth="1"/>
    <col min="2" max="2" width="67.140625" style="2" customWidth="1"/>
    <col min="3" max="3" width="15.28515625" style="2" customWidth="1"/>
    <col min="4" max="4" width="20.28515625" style="2" customWidth="1"/>
    <col min="5" max="5" width="9.28515625" style="2"/>
    <col min="6" max="6" width="11.85546875" style="2" bestFit="1" customWidth="1"/>
    <col min="7" max="7" width="9.28515625" style="2"/>
    <col min="8" max="8" width="13.85546875" style="2" bestFit="1" customWidth="1"/>
    <col min="9" max="16384" width="9.28515625" style="2"/>
  </cols>
  <sheetData>
    <row r="3" spans="1:4" s="1" customFormat="1" ht="15" customHeight="1">
      <c r="A3" s="416" t="s">
        <v>132</v>
      </c>
      <c r="B3" s="416"/>
      <c r="C3" s="416"/>
      <c r="D3" s="416"/>
    </row>
    <row r="4" spans="1:4">
      <c r="D4" s="3"/>
    </row>
    <row r="5" spans="1:4" ht="54" customHeight="1">
      <c r="A5" s="4" t="s">
        <v>1</v>
      </c>
      <c r="B5" s="4" t="s">
        <v>7</v>
      </c>
      <c r="C5" s="5" t="s">
        <v>8</v>
      </c>
      <c r="D5" s="5" t="s">
        <v>9</v>
      </c>
    </row>
    <row r="6" spans="1:4" s="27" customFormat="1" ht="16.5" customHeight="1">
      <c r="A6" s="28">
        <v>1</v>
      </c>
      <c r="B6" s="28">
        <v>2</v>
      </c>
      <c r="C6" s="28">
        <v>3</v>
      </c>
      <c r="D6" s="29">
        <v>4</v>
      </c>
    </row>
    <row r="7" spans="1:4" s="9" customFormat="1" ht="24.75" customHeight="1">
      <c r="A7" s="6" t="s">
        <v>2</v>
      </c>
      <c r="B7" s="7" t="s">
        <v>10</v>
      </c>
      <c r="C7" s="6"/>
      <c r="D7" s="8">
        <f>SUM(D8:D9)</f>
        <v>170821881</v>
      </c>
    </row>
    <row r="8" spans="1:4" s="13" customFormat="1" ht="24.75" customHeight="1">
      <c r="A8" s="10"/>
      <c r="B8" s="11" t="s">
        <v>11</v>
      </c>
      <c r="C8" s="10"/>
      <c r="D8" s="12">
        <v>164362833</v>
      </c>
    </row>
    <row r="9" spans="1:4" s="13" customFormat="1" ht="24.75" customHeight="1">
      <c r="A9" s="10"/>
      <c r="B9" s="11" t="s">
        <v>12</v>
      </c>
      <c r="C9" s="10"/>
      <c r="D9" s="12">
        <v>6459048</v>
      </c>
    </row>
    <row r="10" spans="1:4" s="9" customFormat="1" ht="24.75" customHeight="1">
      <c r="A10" s="6" t="s">
        <v>3</v>
      </c>
      <c r="B10" s="7" t="s">
        <v>13</v>
      </c>
      <c r="C10" s="6"/>
      <c r="D10" s="14">
        <f>SUM(D11,D12)</f>
        <v>208296974</v>
      </c>
    </row>
    <row r="11" spans="1:4" s="13" customFormat="1" ht="24.75" customHeight="1">
      <c r="A11" s="10"/>
      <c r="B11" s="11" t="s">
        <v>26</v>
      </c>
      <c r="C11" s="10"/>
      <c r="D11" s="15">
        <v>179210231</v>
      </c>
    </row>
    <row r="12" spans="1:4" s="13" customFormat="1" ht="24.75" customHeight="1">
      <c r="A12" s="10"/>
      <c r="B12" s="11" t="s">
        <v>14</v>
      </c>
      <c r="C12" s="10"/>
      <c r="D12" s="15">
        <v>29086743</v>
      </c>
    </row>
    <row r="13" spans="1:4" s="9" customFormat="1" ht="24.75" customHeight="1">
      <c r="A13" s="6" t="s">
        <v>4</v>
      </c>
      <c r="B13" s="7" t="s">
        <v>15</v>
      </c>
      <c r="C13" s="16"/>
      <c r="D13" s="8">
        <f>D7-D10</f>
        <v>-37475093</v>
      </c>
    </row>
    <row r="14" spans="1:4" ht="24.75" customHeight="1">
      <c r="A14" s="417" t="s">
        <v>16</v>
      </c>
      <c r="B14" s="418"/>
      <c r="C14" s="17"/>
      <c r="D14" s="18">
        <f>D15+D20+D21+D22+D24</f>
        <v>43851762</v>
      </c>
    </row>
    <row r="15" spans="1:4" ht="81.75" customHeight="1">
      <c r="A15" s="19" t="s">
        <v>2</v>
      </c>
      <c r="B15" s="138" t="s">
        <v>42</v>
      </c>
      <c r="C15" s="6" t="s">
        <v>41</v>
      </c>
      <c r="D15" s="14">
        <f>SUM(D17:D19)</f>
        <v>23849017</v>
      </c>
    </row>
    <row r="16" spans="1:4" ht="18.75" customHeight="1">
      <c r="A16" s="133"/>
      <c r="B16" s="419" t="s">
        <v>36</v>
      </c>
      <c r="C16" s="419"/>
      <c r="D16" s="419"/>
    </row>
    <row r="17" spans="1:8" s="13" customFormat="1" ht="24.9" customHeight="1">
      <c r="A17" s="134"/>
      <c r="B17" s="136" t="s">
        <v>124</v>
      </c>
      <c r="C17" s="137"/>
      <c r="D17" s="234">
        <f>8800000+4490000+1180000-194776+200000+65000+270728</f>
        <v>14810952</v>
      </c>
      <c r="H17" s="200"/>
    </row>
    <row r="18" spans="1:8" s="13" customFormat="1" ht="24.9" customHeight="1">
      <c r="A18" s="134"/>
      <c r="B18" s="135" t="s">
        <v>125</v>
      </c>
      <c r="C18" s="134"/>
      <c r="D18" s="235">
        <f>985940+43478+500-159090</f>
        <v>870828</v>
      </c>
      <c r="H18" s="200"/>
    </row>
    <row r="19" spans="1:8" s="13" customFormat="1" ht="24.9" customHeight="1">
      <c r="A19" s="134"/>
      <c r="B19" s="135" t="s">
        <v>126</v>
      </c>
      <c r="C19" s="134"/>
      <c r="D19" s="235">
        <v>8167237</v>
      </c>
    </row>
    <row r="20" spans="1:8" ht="60.75" customHeight="1">
      <c r="A20" s="19" t="s">
        <v>3</v>
      </c>
      <c r="B20" s="31" t="s">
        <v>43</v>
      </c>
      <c r="C20" s="6" t="s">
        <v>40</v>
      </c>
      <c r="D20" s="14">
        <f>211997+367704+14642</f>
        <v>594343</v>
      </c>
      <c r="F20" s="33"/>
    </row>
    <row r="21" spans="1:8" ht="31.5" customHeight="1">
      <c r="A21" s="19" t="s">
        <v>4</v>
      </c>
      <c r="B21" s="32" t="s">
        <v>45</v>
      </c>
      <c r="C21" s="139" t="s">
        <v>46</v>
      </c>
      <c r="D21" s="14">
        <v>0</v>
      </c>
    </row>
    <row r="22" spans="1:8" ht="31.5" customHeight="1">
      <c r="A22" s="19" t="s">
        <v>5</v>
      </c>
      <c r="B22" s="22" t="s">
        <v>23</v>
      </c>
      <c r="C22" s="6" t="s">
        <v>18</v>
      </c>
      <c r="D22" s="236">
        <f>9682461-8167237+44820+2693646+1655063+4093792+1200000+377669+5000-2176812</f>
        <v>9408402</v>
      </c>
    </row>
    <row r="23" spans="1:8" ht="32.25" customHeight="1">
      <c r="A23" s="19" t="s">
        <v>6</v>
      </c>
      <c r="B23" s="30" t="s">
        <v>27</v>
      </c>
      <c r="C23" s="6" t="s">
        <v>28</v>
      </c>
      <c r="D23" s="21">
        <v>0</v>
      </c>
    </row>
    <row r="24" spans="1:8" ht="24.75" customHeight="1">
      <c r="A24" s="19" t="s">
        <v>39</v>
      </c>
      <c r="B24" s="20" t="s">
        <v>21</v>
      </c>
      <c r="C24" s="6" t="s">
        <v>17</v>
      </c>
      <c r="D24" s="14">
        <v>10000000</v>
      </c>
    </row>
    <row r="25" spans="1:8" ht="27" customHeight="1">
      <c r="A25" s="19" t="s">
        <v>38</v>
      </c>
      <c r="B25" s="22" t="s">
        <v>22</v>
      </c>
      <c r="C25" s="6" t="s">
        <v>17</v>
      </c>
      <c r="D25" s="23">
        <v>0</v>
      </c>
    </row>
    <row r="26" spans="1:8" ht="24.75" customHeight="1">
      <c r="A26" s="417" t="s">
        <v>19</v>
      </c>
      <c r="B26" s="418"/>
      <c r="C26" s="24"/>
      <c r="D26" s="18">
        <f>SUM(D27:D30)</f>
        <v>6376669</v>
      </c>
    </row>
    <row r="27" spans="1:8" ht="24.75" customHeight="1">
      <c r="A27" s="19" t="s">
        <v>2</v>
      </c>
      <c r="B27" s="22" t="s">
        <v>30</v>
      </c>
      <c r="C27" s="6" t="s">
        <v>29</v>
      </c>
      <c r="D27" s="21">
        <v>0</v>
      </c>
    </row>
    <row r="28" spans="1:8" ht="24.75" customHeight="1">
      <c r="A28" s="19" t="s">
        <v>3</v>
      </c>
      <c r="B28" s="22" t="s">
        <v>24</v>
      </c>
      <c r="C28" s="6" t="s">
        <v>20</v>
      </c>
      <c r="D28" s="21">
        <f>4835000</f>
        <v>4835000</v>
      </c>
    </row>
    <row r="29" spans="1:8" ht="24.75" customHeight="1">
      <c r="A29" s="19" t="s">
        <v>4</v>
      </c>
      <c r="B29" s="22" t="s">
        <v>25</v>
      </c>
      <c r="C29" s="6" t="s">
        <v>20</v>
      </c>
      <c r="D29" s="237"/>
    </row>
    <row r="30" spans="1:8" ht="29.25" customHeight="1">
      <c r="A30" s="19" t="s">
        <v>5</v>
      </c>
      <c r="B30" s="238" t="s">
        <v>341</v>
      </c>
      <c r="C30" s="6" t="s">
        <v>342</v>
      </c>
      <c r="D30" s="21">
        <v>1541669</v>
      </c>
    </row>
    <row r="31" spans="1:8" ht="21.75" customHeight="1">
      <c r="A31" s="25"/>
      <c r="C31" s="25"/>
      <c r="D31" s="26"/>
    </row>
    <row r="32" spans="1:8" ht="24.75" customHeight="1"/>
    <row r="33" ht="24.75" customHeight="1"/>
    <row r="34" ht="24.75" customHeight="1"/>
  </sheetData>
  <sheetProtection formatColumns="0" formatRows="0"/>
  <mergeCells count="4">
    <mergeCell ref="A3:D3"/>
    <mergeCell ref="A14:B14"/>
    <mergeCell ref="A26:B26"/>
    <mergeCell ref="B16:D16"/>
  </mergeCells>
  <phoneticPr fontId="28" type="noConversion"/>
  <printOptions horizontalCentered="1"/>
  <pageMargins left="0.47244094488188981" right="0.23622047244094491" top="1.6535433070866143" bottom="0.59055118110236227" header="0.86614173228346458" footer="0.51181102362204722"/>
  <pageSetup paperSize="9" scale="91" orientation="portrait" horizontalDpi="4294967295" verticalDpi="300" r:id="rId1"/>
  <headerFooter alignWithMargins="0">
    <oddHeader>&amp;R&amp;10Tabela Nr 3 
do uchwały Nr ...............
Rady Powiatu  Otwockiego
z dnia..........................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F175"/>
  <sheetViews>
    <sheetView zoomScaleNormal="100" workbookViewId="0">
      <pane ySplit="4" topLeftCell="A163" activePane="bottomLeft" state="frozen"/>
      <selection activeCell="M10" sqref="M10"/>
      <selection pane="bottomLeft" activeCell="A2" sqref="A2:F175"/>
    </sheetView>
  </sheetViews>
  <sheetFormatPr defaultColWidth="9.28515625" defaultRowHeight="13.2"/>
  <cols>
    <col min="1" max="1" width="6.28515625" style="216" customWidth="1"/>
    <col min="2" max="2" width="10.42578125" style="216" customWidth="1"/>
    <col min="3" max="3" width="10.140625" style="215" customWidth="1"/>
    <col min="4" max="4" width="63.7109375" style="217" customWidth="1"/>
    <col min="5" max="6" width="15.85546875" style="218" customWidth="1"/>
    <col min="7" max="16384" width="9.28515625" style="210"/>
  </cols>
  <sheetData>
    <row r="2" spans="1:6" ht="41.25" customHeight="1">
      <c r="A2" s="420" t="s">
        <v>206</v>
      </c>
      <c r="B2" s="420"/>
      <c r="C2" s="420"/>
      <c r="D2" s="420"/>
      <c r="E2" s="420"/>
      <c r="F2" s="420"/>
    </row>
    <row r="4" spans="1:6" s="215" customFormat="1" ht="21.75" customHeight="1">
      <c r="A4" s="211" t="s">
        <v>0</v>
      </c>
      <c r="B4" s="211" t="s">
        <v>136</v>
      </c>
      <c r="C4" s="212" t="s">
        <v>137</v>
      </c>
      <c r="D4" s="213" t="s">
        <v>138</v>
      </c>
      <c r="E4" s="214" t="s">
        <v>139</v>
      </c>
      <c r="F4" s="214" t="s">
        <v>140</v>
      </c>
    </row>
    <row r="5" spans="1:6" s="311" customFormat="1" ht="18" customHeight="1">
      <c r="A5" s="318" t="s">
        <v>141</v>
      </c>
      <c r="B5" s="318" t="s">
        <v>230</v>
      </c>
      <c r="C5" s="318" t="s">
        <v>230</v>
      </c>
      <c r="D5" s="319" t="s">
        <v>142</v>
      </c>
      <c r="E5" s="320">
        <v>12000</v>
      </c>
      <c r="F5" s="320">
        <v>12000</v>
      </c>
    </row>
    <row r="6" spans="1:6" s="311" customFormat="1" ht="18" customHeight="1">
      <c r="A6" s="315" t="s">
        <v>230</v>
      </c>
      <c r="B6" s="315" t="s">
        <v>143</v>
      </c>
      <c r="C6" s="315" t="s">
        <v>230</v>
      </c>
      <c r="D6" s="316" t="s">
        <v>144</v>
      </c>
      <c r="E6" s="317">
        <v>12000</v>
      </c>
      <c r="F6" s="317">
        <v>12000</v>
      </c>
    </row>
    <row r="7" spans="1:6" s="311" customFormat="1" ht="51" customHeight="1">
      <c r="A7" s="312" t="s">
        <v>230</v>
      </c>
      <c r="B7" s="312" t="s">
        <v>230</v>
      </c>
      <c r="C7" s="312" t="s">
        <v>231</v>
      </c>
      <c r="D7" s="313" t="s">
        <v>232</v>
      </c>
      <c r="E7" s="314">
        <v>12000</v>
      </c>
      <c r="F7" s="314">
        <v>0</v>
      </c>
    </row>
    <row r="8" spans="1:6" s="311" customFormat="1" ht="18" customHeight="1">
      <c r="A8" s="312" t="s">
        <v>230</v>
      </c>
      <c r="B8" s="312" t="s">
        <v>230</v>
      </c>
      <c r="C8" s="312" t="s">
        <v>233</v>
      </c>
      <c r="D8" s="313" t="s">
        <v>145</v>
      </c>
      <c r="E8" s="314">
        <v>0</v>
      </c>
      <c r="F8" s="314">
        <v>12000</v>
      </c>
    </row>
    <row r="9" spans="1:6" s="311" customFormat="1" ht="18" customHeight="1">
      <c r="A9" s="318" t="s">
        <v>234</v>
      </c>
      <c r="B9" s="318" t="s">
        <v>230</v>
      </c>
      <c r="C9" s="318" t="s">
        <v>230</v>
      </c>
      <c r="D9" s="319" t="s">
        <v>146</v>
      </c>
      <c r="E9" s="320">
        <v>291000</v>
      </c>
      <c r="F9" s="320">
        <v>291000</v>
      </c>
    </row>
    <row r="10" spans="1:6" s="311" customFormat="1" ht="18" customHeight="1">
      <c r="A10" s="315" t="s">
        <v>230</v>
      </c>
      <c r="B10" s="315" t="s">
        <v>235</v>
      </c>
      <c r="C10" s="315" t="s">
        <v>230</v>
      </c>
      <c r="D10" s="316" t="s">
        <v>147</v>
      </c>
      <c r="E10" s="317">
        <v>291000</v>
      </c>
      <c r="F10" s="317">
        <v>291000</v>
      </c>
    </row>
    <row r="11" spans="1:6" s="311" customFormat="1" ht="51" customHeight="1">
      <c r="A11" s="312" t="s">
        <v>230</v>
      </c>
      <c r="B11" s="312" t="s">
        <v>230</v>
      </c>
      <c r="C11" s="312" t="s">
        <v>231</v>
      </c>
      <c r="D11" s="313" t="s">
        <v>232</v>
      </c>
      <c r="E11" s="314">
        <v>291000</v>
      </c>
      <c r="F11" s="314">
        <v>0</v>
      </c>
    </row>
    <row r="12" spans="1:6" s="311" customFormat="1" ht="18" customHeight="1">
      <c r="A12" s="312" t="s">
        <v>230</v>
      </c>
      <c r="B12" s="312" t="s">
        <v>230</v>
      </c>
      <c r="C12" s="312" t="s">
        <v>236</v>
      </c>
      <c r="D12" s="313" t="s">
        <v>148</v>
      </c>
      <c r="E12" s="314">
        <v>0</v>
      </c>
      <c r="F12" s="314">
        <v>52248</v>
      </c>
    </row>
    <row r="13" spans="1:6" s="311" customFormat="1" ht="18" customHeight="1">
      <c r="A13" s="312" t="s">
        <v>230</v>
      </c>
      <c r="B13" s="312" t="s">
        <v>230</v>
      </c>
      <c r="C13" s="312" t="s">
        <v>237</v>
      </c>
      <c r="D13" s="313" t="s">
        <v>149</v>
      </c>
      <c r="E13" s="314">
        <v>0</v>
      </c>
      <c r="F13" s="314">
        <v>8982</v>
      </c>
    </row>
    <row r="14" spans="1:6" s="311" customFormat="1" ht="18" customHeight="1">
      <c r="A14" s="312" t="s">
        <v>230</v>
      </c>
      <c r="B14" s="312" t="s">
        <v>230</v>
      </c>
      <c r="C14" s="312" t="s">
        <v>238</v>
      </c>
      <c r="D14" s="313" t="s">
        <v>150</v>
      </c>
      <c r="E14" s="314">
        <v>0</v>
      </c>
      <c r="F14" s="314">
        <v>1280</v>
      </c>
    </row>
    <row r="15" spans="1:6" s="311" customFormat="1" ht="18" customHeight="1">
      <c r="A15" s="312" t="s">
        <v>230</v>
      </c>
      <c r="B15" s="312" t="s">
        <v>230</v>
      </c>
      <c r="C15" s="312" t="s">
        <v>239</v>
      </c>
      <c r="D15" s="313" t="s">
        <v>151</v>
      </c>
      <c r="E15" s="314">
        <v>0</v>
      </c>
      <c r="F15" s="314">
        <v>0</v>
      </c>
    </row>
    <row r="16" spans="1:6" s="311" customFormat="1" ht="18" customHeight="1">
      <c r="A16" s="312" t="s">
        <v>230</v>
      </c>
      <c r="B16" s="312" t="s">
        <v>230</v>
      </c>
      <c r="C16" s="312" t="s">
        <v>240</v>
      </c>
      <c r="D16" s="313" t="s">
        <v>152</v>
      </c>
      <c r="E16" s="314">
        <v>0</v>
      </c>
      <c r="F16" s="314">
        <v>435</v>
      </c>
    </row>
    <row r="17" spans="1:6" s="311" customFormat="1" ht="18" customHeight="1">
      <c r="A17" s="312" t="s">
        <v>230</v>
      </c>
      <c r="B17" s="312" t="s">
        <v>230</v>
      </c>
      <c r="C17" s="312" t="s">
        <v>241</v>
      </c>
      <c r="D17" s="313" t="s">
        <v>153</v>
      </c>
      <c r="E17" s="314">
        <v>0</v>
      </c>
      <c r="F17" s="314">
        <v>0</v>
      </c>
    </row>
    <row r="18" spans="1:6" s="311" customFormat="1" ht="18" customHeight="1">
      <c r="A18" s="312" t="s">
        <v>230</v>
      </c>
      <c r="B18" s="312" t="s">
        <v>230</v>
      </c>
      <c r="C18" s="312" t="s">
        <v>242</v>
      </c>
      <c r="D18" s="313" t="s">
        <v>154</v>
      </c>
      <c r="E18" s="314">
        <v>0</v>
      </c>
      <c r="F18" s="314">
        <v>26000</v>
      </c>
    </row>
    <row r="19" spans="1:6" s="311" customFormat="1" ht="18" customHeight="1">
      <c r="A19" s="312" t="s">
        <v>230</v>
      </c>
      <c r="B19" s="312" t="s">
        <v>230</v>
      </c>
      <c r="C19" s="312" t="s">
        <v>233</v>
      </c>
      <c r="D19" s="313" t="s">
        <v>145</v>
      </c>
      <c r="E19" s="314">
        <v>0</v>
      </c>
      <c r="F19" s="314">
        <v>45000</v>
      </c>
    </row>
    <row r="20" spans="1:6" s="311" customFormat="1" ht="18" customHeight="1">
      <c r="A20" s="312" t="s">
        <v>230</v>
      </c>
      <c r="B20" s="312" t="s">
        <v>230</v>
      </c>
      <c r="C20" s="312" t="s">
        <v>243</v>
      </c>
      <c r="D20" s="313" t="s">
        <v>155</v>
      </c>
      <c r="E20" s="314">
        <v>0</v>
      </c>
      <c r="F20" s="314">
        <v>56100</v>
      </c>
    </row>
    <row r="21" spans="1:6" s="311" customFormat="1" ht="18" customHeight="1">
      <c r="A21" s="312" t="s">
        <v>230</v>
      </c>
      <c r="B21" s="312" t="s">
        <v>230</v>
      </c>
      <c r="C21" s="312" t="s">
        <v>244</v>
      </c>
      <c r="D21" s="313" t="s">
        <v>156</v>
      </c>
      <c r="E21" s="314">
        <v>0</v>
      </c>
      <c r="F21" s="314">
        <v>0</v>
      </c>
    </row>
    <row r="22" spans="1:6" s="311" customFormat="1" ht="18" customHeight="1">
      <c r="A22" s="312" t="s">
        <v>230</v>
      </c>
      <c r="B22" s="312" t="s">
        <v>230</v>
      </c>
      <c r="C22" s="312" t="s">
        <v>245</v>
      </c>
      <c r="D22" s="313" t="s">
        <v>157</v>
      </c>
      <c r="E22" s="314">
        <v>0</v>
      </c>
      <c r="F22" s="314">
        <v>49000</v>
      </c>
    </row>
    <row r="23" spans="1:6" s="311" customFormat="1" ht="18" customHeight="1">
      <c r="A23" s="312" t="s">
        <v>230</v>
      </c>
      <c r="B23" s="312" t="s">
        <v>230</v>
      </c>
      <c r="C23" s="312" t="s">
        <v>246</v>
      </c>
      <c r="D23" s="313" t="s">
        <v>158</v>
      </c>
      <c r="E23" s="314">
        <v>0</v>
      </c>
      <c r="F23" s="314">
        <v>10000</v>
      </c>
    </row>
    <row r="24" spans="1:6" s="311" customFormat="1" ht="18" customHeight="1">
      <c r="A24" s="312" t="s">
        <v>230</v>
      </c>
      <c r="B24" s="312" t="s">
        <v>230</v>
      </c>
      <c r="C24" s="312" t="s">
        <v>247</v>
      </c>
      <c r="D24" s="313" t="s">
        <v>159</v>
      </c>
      <c r="E24" s="314">
        <v>0</v>
      </c>
      <c r="F24" s="314">
        <v>18955</v>
      </c>
    </row>
    <row r="25" spans="1:6" s="311" customFormat="1" ht="18" customHeight="1">
      <c r="A25" s="312" t="s">
        <v>230</v>
      </c>
      <c r="B25" s="312" t="s">
        <v>230</v>
      </c>
      <c r="C25" s="312" t="s">
        <v>248</v>
      </c>
      <c r="D25" s="313" t="s">
        <v>160</v>
      </c>
      <c r="E25" s="314">
        <v>0</v>
      </c>
      <c r="F25" s="314">
        <v>6000</v>
      </c>
    </row>
    <row r="26" spans="1:6" s="311" customFormat="1" ht="18" customHeight="1">
      <c r="A26" s="312" t="s">
        <v>230</v>
      </c>
      <c r="B26" s="312" t="s">
        <v>230</v>
      </c>
      <c r="C26" s="312" t="s">
        <v>249</v>
      </c>
      <c r="D26" s="313" t="s">
        <v>161</v>
      </c>
      <c r="E26" s="314">
        <v>0</v>
      </c>
      <c r="F26" s="314">
        <v>17000</v>
      </c>
    </row>
    <row r="27" spans="1:6" s="311" customFormat="1" ht="18" customHeight="1">
      <c r="A27" s="318" t="s">
        <v>250</v>
      </c>
      <c r="B27" s="318" t="s">
        <v>230</v>
      </c>
      <c r="C27" s="318" t="s">
        <v>230</v>
      </c>
      <c r="D27" s="319" t="s">
        <v>162</v>
      </c>
      <c r="E27" s="320">
        <v>1503169</v>
      </c>
      <c r="F27" s="320">
        <v>1503169</v>
      </c>
    </row>
    <row r="28" spans="1:6" s="311" customFormat="1" ht="18" customHeight="1">
      <c r="A28" s="315" t="s">
        <v>230</v>
      </c>
      <c r="B28" s="315" t="s">
        <v>163</v>
      </c>
      <c r="C28" s="315" t="s">
        <v>230</v>
      </c>
      <c r="D28" s="316" t="s">
        <v>164</v>
      </c>
      <c r="E28" s="317">
        <v>331000</v>
      </c>
      <c r="F28" s="317">
        <v>331000</v>
      </c>
    </row>
    <row r="29" spans="1:6" s="311" customFormat="1" ht="39.6">
      <c r="A29" s="312" t="s">
        <v>230</v>
      </c>
      <c r="B29" s="312" t="s">
        <v>230</v>
      </c>
      <c r="C29" s="312" t="s">
        <v>231</v>
      </c>
      <c r="D29" s="313" t="s">
        <v>232</v>
      </c>
      <c r="E29" s="314">
        <v>331000</v>
      </c>
      <c r="F29" s="314">
        <v>0</v>
      </c>
    </row>
    <row r="30" spans="1:6" s="311" customFormat="1" ht="18" customHeight="1">
      <c r="A30" s="312" t="s">
        <v>230</v>
      </c>
      <c r="B30" s="312" t="s">
        <v>230</v>
      </c>
      <c r="C30" s="312" t="s">
        <v>236</v>
      </c>
      <c r="D30" s="313" t="s">
        <v>148</v>
      </c>
      <c r="E30" s="314">
        <v>0</v>
      </c>
      <c r="F30" s="314">
        <v>205007</v>
      </c>
    </row>
    <row r="31" spans="1:6" s="311" customFormat="1" ht="18" customHeight="1">
      <c r="A31" s="312" t="s">
        <v>230</v>
      </c>
      <c r="B31" s="312" t="s">
        <v>230</v>
      </c>
      <c r="C31" s="312" t="s">
        <v>237</v>
      </c>
      <c r="D31" s="313" t="s">
        <v>149</v>
      </c>
      <c r="E31" s="314">
        <v>0</v>
      </c>
      <c r="F31" s="314">
        <v>35241</v>
      </c>
    </row>
    <row r="32" spans="1:6" s="311" customFormat="1" ht="18" customHeight="1">
      <c r="A32" s="312" t="s">
        <v>230</v>
      </c>
      <c r="B32" s="312" t="s">
        <v>230</v>
      </c>
      <c r="C32" s="312" t="s">
        <v>238</v>
      </c>
      <c r="D32" s="313" t="s">
        <v>150</v>
      </c>
      <c r="E32" s="314">
        <v>0</v>
      </c>
      <c r="F32" s="314">
        <v>5023</v>
      </c>
    </row>
    <row r="33" spans="1:6" s="311" customFormat="1" ht="18" customHeight="1">
      <c r="A33" s="312" t="s">
        <v>230</v>
      </c>
      <c r="B33" s="312" t="s">
        <v>230</v>
      </c>
      <c r="C33" s="312" t="s">
        <v>233</v>
      </c>
      <c r="D33" s="313" t="s">
        <v>145</v>
      </c>
      <c r="E33" s="314">
        <v>0</v>
      </c>
      <c r="F33" s="314">
        <v>85729</v>
      </c>
    </row>
    <row r="34" spans="1:6" s="311" customFormat="1" ht="18" customHeight="1">
      <c r="A34" s="315" t="s">
        <v>230</v>
      </c>
      <c r="B34" s="315" t="s">
        <v>251</v>
      </c>
      <c r="C34" s="315" t="s">
        <v>230</v>
      </c>
      <c r="D34" s="316" t="s">
        <v>165</v>
      </c>
      <c r="E34" s="317">
        <v>1172169</v>
      </c>
      <c r="F34" s="317">
        <v>1172169</v>
      </c>
    </row>
    <row r="35" spans="1:6" s="311" customFormat="1" ht="39.6">
      <c r="A35" s="312" t="s">
        <v>230</v>
      </c>
      <c r="B35" s="312" t="s">
        <v>230</v>
      </c>
      <c r="C35" s="312" t="s">
        <v>231</v>
      </c>
      <c r="D35" s="313" t="s">
        <v>232</v>
      </c>
      <c r="E35" s="314">
        <v>1172169</v>
      </c>
      <c r="F35" s="314">
        <v>0</v>
      </c>
    </row>
    <row r="36" spans="1:6" s="311" customFormat="1" ht="30" customHeight="1">
      <c r="A36" s="312" t="s">
        <v>230</v>
      </c>
      <c r="B36" s="312" t="s">
        <v>230</v>
      </c>
      <c r="C36" s="312" t="s">
        <v>252</v>
      </c>
      <c r="D36" s="313" t="s">
        <v>166</v>
      </c>
      <c r="E36" s="314">
        <v>0</v>
      </c>
      <c r="F36" s="314">
        <v>220</v>
      </c>
    </row>
    <row r="37" spans="1:6" s="311" customFormat="1" ht="18" customHeight="1">
      <c r="A37" s="312" t="s">
        <v>230</v>
      </c>
      <c r="B37" s="312" t="s">
        <v>230</v>
      </c>
      <c r="C37" s="312" t="s">
        <v>236</v>
      </c>
      <c r="D37" s="313" t="s">
        <v>148</v>
      </c>
      <c r="E37" s="314">
        <v>0</v>
      </c>
      <c r="F37" s="314">
        <v>240121</v>
      </c>
    </row>
    <row r="38" spans="1:6" s="311" customFormat="1" ht="18" customHeight="1">
      <c r="A38" s="312" t="s">
        <v>230</v>
      </c>
      <c r="B38" s="312" t="s">
        <v>230</v>
      </c>
      <c r="C38" s="312" t="s">
        <v>253</v>
      </c>
      <c r="D38" s="313" t="s">
        <v>167</v>
      </c>
      <c r="E38" s="314">
        <v>0</v>
      </c>
      <c r="F38" s="314">
        <v>551914</v>
      </c>
    </row>
    <row r="39" spans="1:6" s="311" customFormat="1" ht="18" customHeight="1">
      <c r="A39" s="312" t="s">
        <v>230</v>
      </c>
      <c r="B39" s="312" t="s">
        <v>230</v>
      </c>
      <c r="C39" s="312" t="s">
        <v>254</v>
      </c>
      <c r="D39" s="313" t="s">
        <v>168</v>
      </c>
      <c r="E39" s="314">
        <v>0</v>
      </c>
      <c r="F39" s="314">
        <v>51983</v>
      </c>
    </row>
    <row r="40" spans="1:6" s="311" customFormat="1" ht="18" customHeight="1">
      <c r="A40" s="312" t="s">
        <v>230</v>
      </c>
      <c r="B40" s="312" t="s">
        <v>230</v>
      </c>
      <c r="C40" s="312" t="s">
        <v>237</v>
      </c>
      <c r="D40" s="313" t="s">
        <v>149</v>
      </c>
      <c r="E40" s="314">
        <v>0</v>
      </c>
      <c r="F40" s="314">
        <v>134132</v>
      </c>
    </row>
    <row r="41" spans="1:6" s="311" customFormat="1" ht="18" customHeight="1">
      <c r="A41" s="312" t="s">
        <v>230</v>
      </c>
      <c r="B41" s="312" t="s">
        <v>230</v>
      </c>
      <c r="C41" s="312" t="s">
        <v>238</v>
      </c>
      <c r="D41" s="313" t="s">
        <v>150</v>
      </c>
      <c r="E41" s="314">
        <v>0</v>
      </c>
      <c r="F41" s="314">
        <v>18464</v>
      </c>
    </row>
    <row r="42" spans="1:6" s="311" customFormat="1" ht="18" customHeight="1">
      <c r="A42" s="312" t="s">
        <v>230</v>
      </c>
      <c r="B42" s="312" t="s">
        <v>230</v>
      </c>
      <c r="C42" s="312" t="s">
        <v>239</v>
      </c>
      <c r="D42" s="313" t="s">
        <v>151</v>
      </c>
      <c r="E42" s="314">
        <v>0</v>
      </c>
      <c r="F42" s="314">
        <v>1225</v>
      </c>
    </row>
    <row r="43" spans="1:6" s="311" customFormat="1" ht="18" customHeight="1">
      <c r="A43" s="312" t="s">
        <v>230</v>
      </c>
      <c r="B43" s="312" t="s">
        <v>230</v>
      </c>
      <c r="C43" s="312" t="s">
        <v>240</v>
      </c>
      <c r="D43" s="313" t="s">
        <v>152</v>
      </c>
      <c r="E43" s="314">
        <v>0</v>
      </c>
      <c r="F43" s="314">
        <v>13316</v>
      </c>
    </row>
    <row r="44" spans="1:6" s="311" customFormat="1" ht="18" customHeight="1">
      <c r="A44" s="312" t="s">
        <v>230</v>
      </c>
      <c r="B44" s="312" t="s">
        <v>230</v>
      </c>
      <c r="C44" s="312" t="s">
        <v>241</v>
      </c>
      <c r="D44" s="313" t="s">
        <v>153</v>
      </c>
      <c r="E44" s="314">
        <v>0</v>
      </c>
      <c r="F44" s="314">
        <v>34030</v>
      </c>
    </row>
    <row r="45" spans="1:6" s="311" customFormat="1" ht="18" customHeight="1">
      <c r="A45" s="312" t="s">
        <v>230</v>
      </c>
      <c r="B45" s="312" t="s">
        <v>230</v>
      </c>
      <c r="C45" s="312" t="s">
        <v>242</v>
      </c>
      <c r="D45" s="313" t="s">
        <v>154</v>
      </c>
      <c r="E45" s="314">
        <v>0</v>
      </c>
      <c r="F45" s="314">
        <v>5050</v>
      </c>
    </row>
    <row r="46" spans="1:6" s="311" customFormat="1" ht="18" customHeight="1">
      <c r="A46" s="312" t="s">
        <v>230</v>
      </c>
      <c r="B46" s="312" t="s">
        <v>230</v>
      </c>
      <c r="C46" s="312" t="s">
        <v>255</v>
      </c>
      <c r="D46" s="313" t="s">
        <v>169</v>
      </c>
      <c r="E46" s="314">
        <v>0</v>
      </c>
      <c r="F46" s="314">
        <v>964</v>
      </c>
    </row>
    <row r="47" spans="1:6" s="311" customFormat="1" ht="18" customHeight="1">
      <c r="A47" s="312" t="s">
        <v>230</v>
      </c>
      <c r="B47" s="312" t="s">
        <v>230</v>
      </c>
      <c r="C47" s="312" t="s">
        <v>233</v>
      </c>
      <c r="D47" s="313" t="s">
        <v>145</v>
      </c>
      <c r="E47" s="314">
        <v>0</v>
      </c>
      <c r="F47" s="314">
        <v>85228</v>
      </c>
    </row>
    <row r="48" spans="1:6" s="311" customFormat="1" ht="18" customHeight="1">
      <c r="A48" s="312" t="s">
        <v>230</v>
      </c>
      <c r="B48" s="312" t="s">
        <v>230</v>
      </c>
      <c r="C48" s="312" t="s">
        <v>256</v>
      </c>
      <c r="D48" s="313" t="s">
        <v>257</v>
      </c>
      <c r="E48" s="314">
        <v>0</v>
      </c>
      <c r="F48" s="314">
        <v>4251</v>
      </c>
    </row>
    <row r="49" spans="1:6" s="311" customFormat="1" ht="18" customHeight="1">
      <c r="A49" s="312" t="s">
        <v>230</v>
      </c>
      <c r="B49" s="312" t="s">
        <v>230</v>
      </c>
      <c r="C49" s="312" t="s">
        <v>258</v>
      </c>
      <c r="D49" s="313" t="s">
        <v>170</v>
      </c>
      <c r="E49" s="314">
        <v>0</v>
      </c>
      <c r="F49" s="314">
        <v>512</v>
      </c>
    </row>
    <row r="50" spans="1:6" s="311" customFormat="1" ht="18" customHeight="1">
      <c r="A50" s="312" t="s">
        <v>230</v>
      </c>
      <c r="B50" s="312" t="s">
        <v>230</v>
      </c>
      <c r="C50" s="312" t="s">
        <v>244</v>
      </c>
      <c r="D50" s="313" t="s">
        <v>156</v>
      </c>
      <c r="E50" s="314">
        <v>0</v>
      </c>
      <c r="F50" s="314">
        <v>4796</v>
      </c>
    </row>
    <row r="51" spans="1:6" s="311" customFormat="1" ht="18" customHeight="1">
      <c r="A51" s="312" t="s">
        <v>230</v>
      </c>
      <c r="B51" s="312" t="s">
        <v>230</v>
      </c>
      <c r="C51" s="312" t="s">
        <v>259</v>
      </c>
      <c r="D51" s="313" t="s">
        <v>171</v>
      </c>
      <c r="E51" s="314">
        <v>0</v>
      </c>
      <c r="F51" s="314">
        <v>18709</v>
      </c>
    </row>
    <row r="52" spans="1:6" s="311" customFormat="1" ht="18" customHeight="1">
      <c r="A52" s="312" t="s">
        <v>230</v>
      </c>
      <c r="B52" s="312" t="s">
        <v>230</v>
      </c>
      <c r="C52" s="312" t="s">
        <v>245</v>
      </c>
      <c r="D52" s="313" t="s">
        <v>157</v>
      </c>
      <c r="E52" s="314">
        <v>0</v>
      </c>
      <c r="F52" s="314">
        <v>1300</v>
      </c>
    </row>
    <row r="53" spans="1:6" s="311" customFormat="1" ht="18" customHeight="1">
      <c r="A53" s="312" t="s">
        <v>230</v>
      </c>
      <c r="B53" s="312" t="s">
        <v>230</v>
      </c>
      <c r="C53" s="312" t="s">
        <v>260</v>
      </c>
      <c r="D53" s="313" t="s">
        <v>172</v>
      </c>
      <c r="E53" s="314">
        <v>0</v>
      </c>
      <c r="F53" s="314">
        <v>1171</v>
      </c>
    </row>
    <row r="54" spans="1:6" s="311" customFormat="1" ht="18" customHeight="1">
      <c r="A54" s="312" t="s">
        <v>230</v>
      </c>
      <c r="B54" s="312" t="s">
        <v>230</v>
      </c>
      <c r="C54" s="312" t="s">
        <v>249</v>
      </c>
      <c r="D54" s="313" t="s">
        <v>161</v>
      </c>
      <c r="E54" s="314">
        <v>0</v>
      </c>
      <c r="F54" s="314">
        <v>1085</v>
      </c>
    </row>
    <row r="55" spans="1:6" s="311" customFormat="1" ht="33.75" customHeight="1">
      <c r="A55" s="312" t="s">
        <v>230</v>
      </c>
      <c r="B55" s="312" t="s">
        <v>230</v>
      </c>
      <c r="C55" s="312" t="s">
        <v>261</v>
      </c>
      <c r="D55" s="313" t="s">
        <v>173</v>
      </c>
      <c r="E55" s="314">
        <v>0</v>
      </c>
      <c r="F55" s="314">
        <v>1171</v>
      </c>
    </row>
    <row r="56" spans="1:6" s="311" customFormat="1" ht="18" customHeight="1">
      <c r="A56" s="312" t="s">
        <v>230</v>
      </c>
      <c r="B56" s="312" t="s">
        <v>230</v>
      </c>
      <c r="C56" s="312" t="s">
        <v>262</v>
      </c>
      <c r="D56" s="313" t="s">
        <v>174</v>
      </c>
      <c r="E56" s="314">
        <v>0</v>
      </c>
      <c r="F56" s="314">
        <v>2527</v>
      </c>
    </row>
    <row r="57" spans="1:6" s="311" customFormat="1" ht="18" customHeight="1">
      <c r="A57" s="318" t="s">
        <v>263</v>
      </c>
      <c r="B57" s="318" t="s">
        <v>230</v>
      </c>
      <c r="C57" s="318" t="s">
        <v>230</v>
      </c>
      <c r="D57" s="319" t="s">
        <v>175</v>
      </c>
      <c r="E57" s="320">
        <v>57451</v>
      </c>
      <c r="F57" s="320">
        <v>57451</v>
      </c>
    </row>
    <row r="58" spans="1:6" s="311" customFormat="1" ht="18" customHeight="1">
      <c r="A58" s="315" t="s">
        <v>230</v>
      </c>
      <c r="B58" s="315" t="s">
        <v>264</v>
      </c>
      <c r="C58" s="315" t="s">
        <v>230</v>
      </c>
      <c r="D58" s="316" t="s">
        <v>176</v>
      </c>
      <c r="E58" s="317">
        <v>34791</v>
      </c>
      <c r="F58" s="317">
        <v>34791</v>
      </c>
    </row>
    <row r="59" spans="1:6" s="311" customFormat="1" ht="39.6">
      <c r="A59" s="312" t="s">
        <v>230</v>
      </c>
      <c r="B59" s="312" t="s">
        <v>230</v>
      </c>
      <c r="C59" s="312" t="s">
        <v>231</v>
      </c>
      <c r="D59" s="313" t="s">
        <v>232</v>
      </c>
      <c r="E59" s="314">
        <v>34791</v>
      </c>
      <c r="F59" s="314">
        <v>0</v>
      </c>
    </row>
    <row r="60" spans="1:6" s="311" customFormat="1" ht="18" customHeight="1">
      <c r="A60" s="312" t="s">
        <v>230</v>
      </c>
      <c r="B60" s="312" t="s">
        <v>230</v>
      </c>
      <c r="C60" s="312" t="s">
        <v>236</v>
      </c>
      <c r="D60" s="313" t="s">
        <v>148</v>
      </c>
      <c r="E60" s="314">
        <v>0</v>
      </c>
      <c r="F60" s="314">
        <v>29080</v>
      </c>
    </row>
    <row r="61" spans="1:6" s="311" customFormat="1" ht="18" customHeight="1">
      <c r="A61" s="312" t="s">
        <v>230</v>
      </c>
      <c r="B61" s="312" t="s">
        <v>230</v>
      </c>
      <c r="C61" s="312" t="s">
        <v>237</v>
      </c>
      <c r="D61" s="313" t="s">
        <v>149</v>
      </c>
      <c r="E61" s="314">
        <v>0</v>
      </c>
      <c r="F61" s="314">
        <v>4999</v>
      </c>
    </row>
    <row r="62" spans="1:6" s="311" customFormat="1" ht="18" customHeight="1">
      <c r="A62" s="312" t="s">
        <v>230</v>
      </c>
      <c r="B62" s="312" t="s">
        <v>230</v>
      </c>
      <c r="C62" s="312" t="s">
        <v>238</v>
      </c>
      <c r="D62" s="313" t="s">
        <v>150</v>
      </c>
      <c r="E62" s="314">
        <v>0</v>
      </c>
      <c r="F62" s="314">
        <v>712</v>
      </c>
    </row>
    <row r="63" spans="1:6" s="311" customFormat="1" ht="18" customHeight="1">
      <c r="A63" s="315" t="s">
        <v>230</v>
      </c>
      <c r="B63" s="315" t="s">
        <v>265</v>
      </c>
      <c r="C63" s="315" t="s">
        <v>230</v>
      </c>
      <c r="D63" s="316" t="s">
        <v>177</v>
      </c>
      <c r="E63" s="317">
        <v>22660</v>
      </c>
      <c r="F63" s="317">
        <v>22660</v>
      </c>
    </row>
    <row r="64" spans="1:6" s="311" customFormat="1" ht="65.099999999999994" customHeight="1">
      <c r="A64" s="312" t="s">
        <v>230</v>
      </c>
      <c r="B64" s="312" t="s">
        <v>230</v>
      </c>
      <c r="C64" s="312" t="s">
        <v>231</v>
      </c>
      <c r="D64" s="313" t="s">
        <v>232</v>
      </c>
      <c r="E64" s="314">
        <v>22660</v>
      </c>
      <c r="F64" s="314">
        <v>0</v>
      </c>
    </row>
    <row r="65" spans="1:6" s="311" customFormat="1" ht="18" customHeight="1">
      <c r="A65" s="312" t="s">
        <v>230</v>
      </c>
      <c r="B65" s="312" t="s">
        <v>230</v>
      </c>
      <c r="C65" s="312" t="s">
        <v>237</v>
      </c>
      <c r="D65" s="313" t="s">
        <v>149</v>
      </c>
      <c r="E65" s="314">
        <v>0</v>
      </c>
      <c r="F65" s="314">
        <v>2581</v>
      </c>
    </row>
    <row r="66" spans="1:6" s="311" customFormat="1" ht="18" customHeight="1">
      <c r="A66" s="312" t="s">
        <v>230</v>
      </c>
      <c r="B66" s="312" t="s">
        <v>230</v>
      </c>
      <c r="C66" s="312" t="s">
        <v>238</v>
      </c>
      <c r="D66" s="313" t="s">
        <v>150</v>
      </c>
      <c r="E66" s="314">
        <v>0</v>
      </c>
      <c r="F66" s="314">
        <v>368</v>
      </c>
    </row>
    <row r="67" spans="1:6" s="311" customFormat="1" ht="18" customHeight="1">
      <c r="A67" s="312" t="s">
        <v>230</v>
      </c>
      <c r="B67" s="312" t="s">
        <v>230</v>
      </c>
      <c r="C67" s="312" t="s">
        <v>239</v>
      </c>
      <c r="D67" s="313" t="s">
        <v>151</v>
      </c>
      <c r="E67" s="314">
        <v>0</v>
      </c>
      <c r="F67" s="314">
        <v>18011</v>
      </c>
    </row>
    <row r="68" spans="1:6" s="311" customFormat="1" ht="18" customHeight="1">
      <c r="A68" s="312" t="s">
        <v>230</v>
      </c>
      <c r="B68" s="312" t="s">
        <v>230</v>
      </c>
      <c r="C68" s="312" t="s">
        <v>240</v>
      </c>
      <c r="D68" s="313" t="s">
        <v>152</v>
      </c>
      <c r="E68" s="314">
        <v>0</v>
      </c>
      <c r="F68" s="314">
        <v>1500</v>
      </c>
    </row>
    <row r="69" spans="1:6" s="311" customFormat="1" ht="18" customHeight="1">
      <c r="A69" s="312" t="s">
        <v>230</v>
      </c>
      <c r="B69" s="312" t="s">
        <v>230</v>
      </c>
      <c r="C69" s="312" t="s">
        <v>233</v>
      </c>
      <c r="D69" s="313" t="s">
        <v>145</v>
      </c>
      <c r="E69" s="314">
        <v>0</v>
      </c>
      <c r="F69" s="314">
        <v>200</v>
      </c>
    </row>
    <row r="70" spans="1:6" s="311" customFormat="1" ht="26.4">
      <c r="A70" s="318" t="s">
        <v>266</v>
      </c>
      <c r="B70" s="318" t="s">
        <v>230</v>
      </c>
      <c r="C70" s="318" t="s">
        <v>230</v>
      </c>
      <c r="D70" s="319" t="s">
        <v>178</v>
      </c>
      <c r="E70" s="320">
        <v>9596400</v>
      </c>
      <c r="F70" s="320">
        <v>9596400</v>
      </c>
    </row>
    <row r="71" spans="1:6" s="311" customFormat="1" ht="18" customHeight="1">
      <c r="A71" s="315" t="s">
        <v>230</v>
      </c>
      <c r="B71" s="315" t="s">
        <v>267</v>
      </c>
      <c r="C71" s="315" t="s">
        <v>230</v>
      </c>
      <c r="D71" s="316" t="s">
        <v>179</v>
      </c>
      <c r="E71" s="317">
        <v>9596400</v>
      </c>
      <c r="F71" s="317">
        <v>9596400</v>
      </c>
    </row>
    <row r="72" spans="1:6" s="311" customFormat="1" ht="65.099999999999994" customHeight="1">
      <c r="A72" s="312" t="s">
        <v>230</v>
      </c>
      <c r="B72" s="312" t="s">
        <v>230</v>
      </c>
      <c r="C72" s="312" t="s">
        <v>231</v>
      </c>
      <c r="D72" s="313" t="s">
        <v>232</v>
      </c>
      <c r="E72" s="314">
        <v>9596400</v>
      </c>
      <c r="F72" s="314">
        <v>0</v>
      </c>
    </row>
    <row r="73" spans="1:6" s="311" customFormat="1" ht="36.75" customHeight="1">
      <c r="A73" s="312" t="s">
        <v>230</v>
      </c>
      <c r="B73" s="312" t="s">
        <v>230</v>
      </c>
      <c r="C73" s="312" t="s">
        <v>268</v>
      </c>
      <c r="D73" s="313" t="s">
        <v>180</v>
      </c>
      <c r="E73" s="314">
        <v>0</v>
      </c>
      <c r="F73" s="314">
        <v>322345</v>
      </c>
    </row>
    <row r="74" spans="1:6" s="311" customFormat="1" ht="18" customHeight="1">
      <c r="A74" s="312" t="s">
        <v>230</v>
      </c>
      <c r="B74" s="312" t="s">
        <v>230</v>
      </c>
      <c r="C74" s="312" t="s">
        <v>236</v>
      </c>
      <c r="D74" s="313" t="s">
        <v>148</v>
      </c>
      <c r="E74" s="314">
        <v>0</v>
      </c>
      <c r="F74" s="314">
        <v>70614</v>
      </c>
    </row>
    <row r="75" spans="1:6" s="311" customFormat="1" ht="18" customHeight="1">
      <c r="A75" s="312" t="s">
        <v>230</v>
      </c>
      <c r="B75" s="312" t="s">
        <v>230</v>
      </c>
      <c r="C75" s="312" t="s">
        <v>253</v>
      </c>
      <c r="D75" s="313" t="s">
        <v>167</v>
      </c>
      <c r="E75" s="314">
        <v>0</v>
      </c>
      <c r="F75" s="314">
        <v>158641</v>
      </c>
    </row>
    <row r="76" spans="1:6" s="311" customFormat="1" ht="18" customHeight="1">
      <c r="A76" s="312" t="s">
        <v>230</v>
      </c>
      <c r="B76" s="312" t="s">
        <v>230</v>
      </c>
      <c r="C76" s="312" t="s">
        <v>254</v>
      </c>
      <c r="D76" s="313" t="s">
        <v>168</v>
      </c>
      <c r="E76" s="314">
        <v>0</v>
      </c>
      <c r="F76" s="314">
        <v>11916</v>
      </c>
    </row>
    <row r="77" spans="1:6" s="311" customFormat="1">
      <c r="A77" s="312" t="s">
        <v>230</v>
      </c>
      <c r="B77" s="312" t="s">
        <v>230</v>
      </c>
      <c r="C77" s="312" t="s">
        <v>269</v>
      </c>
      <c r="D77" s="313" t="s">
        <v>181</v>
      </c>
      <c r="E77" s="314">
        <v>0</v>
      </c>
      <c r="F77" s="314">
        <v>6566493</v>
      </c>
    </row>
    <row r="78" spans="1:6" s="311" customFormat="1" ht="26.4">
      <c r="A78" s="312" t="s">
        <v>230</v>
      </c>
      <c r="B78" s="312" t="s">
        <v>230</v>
      </c>
      <c r="C78" s="312" t="s">
        <v>270</v>
      </c>
      <c r="D78" s="313" t="s">
        <v>182</v>
      </c>
      <c r="E78" s="314">
        <v>0</v>
      </c>
      <c r="F78" s="314">
        <v>187249</v>
      </c>
    </row>
    <row r="79" spans="1:6" s="311" customFormat="1" ht="26.4">
      <c r="A79" s="312" t="s">
        <v>230</v>
      </c>
      <c r="B79" s="312" t="s">
        <v>230</v>
      </c>
      <c r="C79" s="312" t="s">
        <v>271</v>
      </c>
      <c r="D79" s="313" t="s">
        <v>183</v>
      </c>
      <c r="E79" s="314">
        <v>0</v>
      </c>
      <c r="F79" s="314">
        <v>471177</v>
      </c>
    </row>
    <row r="80" spans="1:6" s="311" customFormat="1" ht="39.6">
      <c r="A80" s="312" t="s">
        <v>230</v>
      </c>
      <c r="B80" s="312" t="s">
        <v>230</v>
      </c>
      <c r="C80" s="312" t="s">
        <v>272</v>
      </c>
      <c r="D80" s="313" t="s">
        <v>184</v>
      </c>
      <c r="E80" s="314">
        <v>0</v>
      </c>
      <c r="F80" s="314">
        <v>20592</v>
      </c>
    </row>
    <row r="81" spans="1:6" s="311" customFormat="1" ht="18" customHeight="1">
      <c r="A81" s="312" t="s">
        <v>230</v>
      </c>
      <c r="B81" s="312" t="s">
        <v>230</v>
      </c>
      <c r="C81" s="312" t="s">
        <v>237</v>
      </c>
      <c r="D81" s="313" t="s">
        <v>149</v>
      </c>
      <c r="E81" s="314">
        <v>0</v>
      </c>
      <c r="F81" s="314">
        <v>42444</v>
      </c>
    </row>
    <row r="82" spans="1:6" s="311" customFormat="1" ht="18" customHeight="1">
      <c r="A82" s="312" t="s">
        <v>230</v>
      </c>
      <c r="B82" s="312" t="s">
        <v>230</v>
      </c>
      <c r="C82" s="312" t="s">
        <v>238</v>
      </c>
      <c r="D82" s="313" t="s">
        <v>150</v>
      </c>
      <c r="E82" s="314">
        <v>0</v>
      </c>
      <c r="F82" s="314">
        <v>5758</v>
      </c>
    </row>
    <row r="83" spans="1:6" s="311" customFormat="1" ht="18" customHeight="1">
      <c r="A83" s="312" t="s">
        <v>230</v>
      </c>
      <c r="B83" s="312" t="s">
        <v>230</v>
      </c>
      <c r="C83" s="312" t="s">
        <v>239</v>
      </c>
      <c r="D83" s="313" t="s">
        <v>151</v>
      </c>
      <c r="E83" s="314">
        <v>0</v>
      </c>
      <c r="F83" s="314">
        <v>1458</v>
      </c>
    </row>
    <row r="84" spans="1:6" s="311" customFormat="1" ht="26.4">
      <c r="A84" s="312" t="s">
        <v>230</v>
      </c>
      <c r="B84" s="312" t="s">
        <v>230</v>
      </c>
      <c r="C84" s="312" t="s">
        <v>273</v>
      </c>
      <c r="D84" s="313" t="s">
        <v>274</v>
      </c>
      <c r="E84" s="314">
        <v>0</v>
      </c>
      <c r="F84" s="314">
        <v>1225537</v>
      </c>
    </row>
    <row r="85" spans="1:6" s="311" customFormat="1" ht="18" customHeight="1">
      <c r="A85" s="312" t="s">
        <v>230</v>
      </c>
      <c r="B85" s="312" t="s">
        <v>230</v>
      </c>
      <c r="C85" s="312" t="s">
        <v>240</v>
      </c>
      <c r="D85" s="313" t="s">
        <v>152</v>
      </c>
      <c r="E85" s="314">
        <v>0</v>
      </c>
      <c r="F85" s="314">
        <v>170517</v>
      </c>
    </row>
    <row r="86" spans="1:6" s="311" customFormat="1" ht="18" customHeight="1">
      <c r="A86" s="312" t="s">
        <v>230</v>
      </c>
      <c r="B86" s="312" t="s">
        <v>230</v>
      </c>
      <c r="C86" s="312" t="s">
        <v>275</v>
      </c>
      <c r="D86" s="313" t="s">
        <v>185</v>
      </c>
      <c r="E86" s="314">
        <v>0</v>
      </c>
      <c r="F86" s="314">
        <v>13250</v>
      </c>
    </row>
    <row r="87" spans="1:6" s="311" customFormat="1" ht="18" customHeight="1">
      <c r="A87" s="312" t="s">
        <v>230</v>
      </c>
      <c r="B87" s="312" t="s">
        <v>230</v>
      </c>
      <c r="C87" s="312" t="s">
        <v>276</v>
      </c>
      <c r="D87" s="313" t="s">
        <v>186</v>
      </c>
      <c r="E87" s="314">
        <v>0</v>
      </c>
      <c r="F87" s="314">
        <v>3701</v>
      </c>
    </row>
    <row r="88" spans="1:6" s="311" customFormat="1" ht="18" customHeight="1">
      <c r="A88" s="312" t="s">
        <v>230</v>
      </c>
      <c r="B88" s="312" t="s">
        <v>230</v>
      </c>
      <c r="C88" s="312" t="s">
        <v>277</v>
      </c>
      <c r="D88" s="313" t="s">
        <v>187</v>
      </c>
      <c r="E88" s="314">
        <v>0</v>
      </c>
      <c r="F88" s="314">
        <v>4759</v>
      </c>
    </row>
    <row r="89" spans="1:6" s="311" customFormat="1" ht="18" customHeight="1">
      <c r="A89" s="312" t="s">
        <v>230</v>
      </c>
      <c r="B89" s="312" t="s">
        <v>230</v>
      </c>
      <c r="C89" s="312" t="s">
        <v>241</v>
      </c>
      <c r="D89" s="313" t="s">
        <v>153</v>
      </c>
      <c r="E89" s="314">
        <v>0</v>
      </c>
      <c r="F89" s="314">
        <v>146302</v>
      </c>
    </row>
    <row r="90" spans="1:6" s="311" customFormat="1" ht="18" customHeight="1">
      <c r="A90" s="312" t="s">
        <v>230</v>
      </c>
      <c r="B90" s="312" t="s">
        <v>230</v>
      </c>
      <c r="C90" s="312" t="s">
        <v>242</v>
      </c>
      <c r="D90" s="313" t="s">
        <v>154</v>
      </c>
      <c r="E90" s="314">
        <v>0</v>
      </c>
      <c r="F90" s="314">
        <v>33685</v>
      </c>
    </row>
    <row r="91" spans="1:6" s="311" customFormat="1" ht="18" customHeight="1">
      <c r="A91" s="312" t="s">
        <v>230</v>
      </c>
      <c r="B91" s="312" t="s">
        <v>230</v>
      </c>
      <c r="C91" s="312" t="s">
        <v>255</v>
      </c>
      <c r="D91" s="313" t="s">
        <v>169</v>
      </c>
      <c r="E91" s="314">
        <v>0</v>
      </c>
      <c r="F91" s="314">
        <v>28000</v>
      </c>
    </row>
    <row r="92" spans="1:6" s="311" customFormat="1" ht="18" customHeight="1">
      <c r="A92" s="312" t="s">
        <v>230</v>
      </c>
      <c r="B92" s="312" t="s">
        <v>230</v>
      </c>
      <c r="C92" s="312" t="s">
        <v>233</v>
      </c>
      <c r="D92" s="313" t="s">
        <v>145</v>
      </c>
      <c r="E92" s="314">
        <v>0</v>
      </c>
      <c r="F92" s="314">
        <v>61068</v>
      </c>
    </row>
    <row r="93" spans="1:6" s="311" customFormat="1" ht="18" customHeight="1">
      <c r="A93" s="312" t="s">
        <v>230</v>
      </c>
      <c r="B93" s="312" t="s">
        <v>230</v>
      </c>
      <c r="C93" s="312" t="s">
        <v>256</v>
      </c>
      <c r="D93" s="313" t="s">
        <v>257</v>
      </c>
      <c r="E93" s="314">
        <v>0</v>
      </c>
      <c r="F93" s="314">
        <v>5580</v>
      </c>
    </row>
    <row r="94" spans="1:6" s="311" customFormat="1" ht="18" customHeight="1">
      <c r="A94" s="312" t="s">
        <v>230</v>
      </c>
      <c r="B94" s="312" t="s">
        <v>230</v>
      </c>
      <c r="C94" s="312" t="s">
        <v>258</v>
      </c>
      <c r="D94" s="313" t="s">
        <v>170</v>
      </c>
      <c r="E94" s="314">
        <v>0</v>
      </c>
      <c r="F94" s="314">
        <v>12211</v>
      </c>
    </row>
    <row r="95" spans="1:6" s="311" customFormat="1" ht="18" customHeight="1">
      <c r="A95" s="312" t="s">
        <v>230</v>
      </c>
      <c r="B95" s="312" t="s">
        <v>230</v>
      </c>
      <c r="C95" s="312" t="s">
        <v>244</v>
      </c>
      <c r="D95" s="313" t="s">
        <v>156</v>
      </c>
      <c r="E95" s="314">
        <v>0</v>
      </c>
      <c r="F95" s="314">
        <v>2536</v>
      </c>
    </row>
    <row r="96" spans="1:6" s="311" customFormat="1" ht="18" customHeight="1">
      <c r="A96" s="312" t="s">
        <v>230</v>
      </c>
      <c r="B96" s="312" t="s">
        <v>230</v>
      </c>
      <c r="C96" s="312" t="s">
        <v>259</v>
      </c>
      <c r="D96" s="313" t="s">
        <v>171</v>
      </c>
      <c r="E96" s="314">
        <v>0</v>
      </c>
      <c r="F96" s="314">
        <v>6652</v>
      </c>
    </row>
    <row r="97" spans="1:6" s="311" customFormat="1" ht="18" customHeight="1">
      <c r="A97" s="312" t="s">
        <v>230</v>
      </c>
      <c r="B97" s="312" t="s">
        <v>230</v>
      </c>
      <c r="C97" s="312" t="s">
        <v>245</v>
      </c>
      <c r="D97" s="313" t="s">
        <v>157</v>
      </c>
      <c r="E97" s="314">
        <v>0</v>
      </c>
      <c r="F97" s="314">
        <v>15510</v>
      </c>
    </row>
    <row r="98" spans="1:6" s="311" customFormat="1" ht="18" customHeight="1">
      <c r="A98" s="312" t="s">
        <v>230</v>
      </c>
      <c r="B98" s="312" t="s">
        <v>230</v>
      </c>
      <c r="C98" s="312" t="s">
        <v>296</v>
      </c>
      <c r="D98" s="313" t="s">
        <v>297</v>
      </c>
      <c r="E98" s="314">
        <v>0</v>
      </c>
      <c r="F98" s="314">
        <v>4097</v>
      </c>
    </row>
    <row r="99" spans="1:6" s="311" customFormat="1" ht="18" customHeight="1">
      <c r="A99" s="312" t="s">
        <v>230</v>
      </c>
      <c r="B99" s="312" t="s">
        <v>230</v>
      </c>
      <c r="C99" s="312" t="s">
        <v>246</v>
      </c>
      <c r="D99" s="313" t="s">
        <v>158</v>
      </c>
      <c r="E99" s="314">
        <v>0</v>
      </c>
      <c r="F99" s="314">
        <v>0</v>
      </c>
    </row>
    <row r="100" spans="1:6" s="311" customFormat="1" ht="18" customHeight="1">
      <c r="A100" s="312" t="s">
        <v>230</v>
      </c>
      <c r="B100" s="312" t="s">
        <v>230</v>
      </c>
      <c r="C100" s="312" t="s">
        <v>260</v>
      </c>
      <c r="D100" s="313" t="s">
        <v>172</v>
      </c>
      <c r="E100" s="314">
        <v>0</v>
      </c>
      <c r="F100" s="314">
        <v>1000</v>
      </c>
    </row>
    <row r="101" spans="1:6" s="311" customFormat="1" ht="32.25" customHeight="1">
      <c r="A101" s="312" t="s">
        <v>230</v>
      </c>
      <c r="B101" s="312" t="s">
        <v>230</v>
      </c>
      <c r="C101" s="312" t="s">
        <v>261</v>
      </c>
      <c r="D101" s="313" t="s">
        <v>173</v>
      </c>
      <c r="E101" s="314">
        <v>0</v>
      </c>
      <c r="F101" s="314">
        <v>3000</v>
      </c>
    </row>
    <row r="102" spans="1:6" s="311" customFormat="1" ht="18" customHeight="1">
      <c r="A102" s="312" t="s">
        <v>230</v>
      </c>
      <c r="B102" s="312" t="s">
        <v>230</v>
      </c>
      <c r="C102" s="312" t="s">
        <v>262</v>
      </c>
      <c r="D102" s="313" t="s">
        <v>174</v>
      </c>
      <c r="E102" s="314">
        <v>0</v>
      </c>
      <c r="F102" s="314">
        <v>308</v>
      </c>
    </row>
    <row r="103" spans="1:6" s="311" customFormat="1" ht="18" customHeight="1">
      <c r="A103" s="318" t="s">
        <v>188</v>
      </c>
      <c r="B103" s="318" t="s">
        <v>230</v>
      </c>
      <c r="C103" s="318" t="s">
        <v>230</v>
      </c>
      <c r="D103" s="319" t="s">
        <v>189</v>
      </c>
      <c r="E103" s="320">
        <v>330000</v>
      </c>
      <c r="F103" s="320">
        <v>330000</v>
      </c>
    </row>
    <row r="104" spans="1:6" s="311" customFormat="1" ht="18" customHeight="1">
      <c r="A104" s="315" t="s">
        <v>230</v>
      </c>
      <c r="B104" s="315" t="s">
        <v>190</v>
      </c>
      <c r="C104" s="315" t="s">
        <v>230</v>
      </c>
      <c r="D104" s="316" t="s">
        <v>191</v>
      </c>
      <c r="E104" s="317">
        <v>330000</v>
      </c>
      <c r="F104" s="317">
        <v>330000</v>
      </c>
    </row>
    <row r="105" spans="1:6" s="311" customFormat="1" ht="65.099999999999994" customHeight="1">
      <c r="A105" s="312" t="s">
        <v>230</v>
      </c>
      <c r="B105" s="312" t="s">
        <v>230</v>
      </c>
      <c r="C105" s="312" t="s">
        <v>231</v>
      </c>
      <c r="D105" s="313" t="s">
        <v>232</v>
      </c>
      <c r="E105" s="314">
        <v>330000</v>
      </c>
      <c r="F105" s="314">
        <v>0</v>
      </c>
    </row>
    <row r="106" spans="1:6" s="311" customFormat="1" ht="66">
      <c r="A106" s="312" t="s">
        <v>230</v>
      </c>
      <c r="B106" s="312" t="s">
        <v>230</v>
      </c>
      <c r="C106" s="312" t="s">
        <v>278</v>
      </c>
      <c r="D106" s="313" t="s">
        <v>279</v>
      </c>
      <c r="E106" s="314">
        <v>0</v>
      </c>
      <c r="F106" s="314">
        <v>190080</v>
      </c>
    </row>
    <row r="107" spans="1:6" s="311" customFormat="1" ht="18" customHeight="1">
      <c r="A107" s="312" t="s">
        <v>230</v>
      </c>
      <c r="B107" s="312" t="s">
        <v>230</v>
      </c>
      <c r="C107" s="312" t="s">
        <v>236</v>
      </c>
      <c r="D107" s="313" t="s">
        <v>148</v>
      </c>
      <c r="E107" s="314">
        <v>0</v>
      </c>
      <c r="F107" s="314">
        <v>5400</v>
      </c>
    </row>
    <row r="108" spans="1:6" s="311" customFormat="1" ht="18" customHeight="1">
      <c r="A108" s="312" t="s">
        <v>230</v>
      </c>
      <c r="B108" s="312" t="s">
        <v>230</v>
      </c>
      <c r="C108" s="312" t="s">
        <v>237</v>
      </c>
      <c r="D108" s="313" t="s">
        <v>149</v>
      </c>
      <c r="E108" s="314">
        <v>0</v>
      </c>
      <c r="F108" s="314">
        <v>924</v>
      </c>
    </row>
    <row r="109" spans="1:6" s="311" customFormat="1" ht="18" customHeight="1">
      <c r="A109" s="312" t="s">
        <v>230</v>
      </c>
      <c r="B109" s="312" t="s">
        <v>230</v>
      </c>
      <c r="C109" s="312" t="s">
        <v>238</v>
      </c>
      <c r="D109" s="313" t="s">
        <v>150</v>
      </c>
      <c r="E109" s="314">
        <v>0</v>
      </c>
      <c r="F109" s="314">
        <v>132</v>
      </c>
    </row>
    <row r="110" spans="1:6" s="311" customFormat="1" ht="18" customHeight="1">
      <c r="A110" s="312" t="s">
        <v>230</v>
      </c>
      <c r="B110" s="312" t="s">
        <v>230</v>
      </c>
      <c r="C110" s="312" t="s">
        <v>240</v>
      </c>
      <c r="D110" s="313" t="s">
        <v>152</v>
      </c>
      <c r="E110" s="314">
        <v>0</v>
      </c>
      <c r="F110" s="314">
        <v>12344</v>
      </c>
    </row>
    <row r="111" spans="1:6" s="311" customFormat="1" ht="18" customHeight="1">
      <c r="A111" s="312" t="s">
        <v>230</v>
      </c>
      <c r="B111" s="312" t="s">
        <v>230</v>
      </c>
      <c r="C111" s="312" t="s">
        <v>233</v>
      </c>
      <c r="D111" s="313" t="s">
        <v>145</v>
      </c>
      <c r="E111" s="314">
        <v>0</v>
      </c>
      <c r="F111" s="314">
        <v>121120</v>
      </c>
    </row>
    <row r="112" spans="1:6" s="311" customFormat="1" ht="18" customHeight="1">
      <c r="A112" s="318" t="s">
        <v>343</v>
      </c>
      <c r="B112" s="318" t="s">
        <v>230</v>
      </c>
      <c r="C112" s="318" t="s">
        <v>230</v>
      </c>
      <c r="D112" s="319" t="s">
        <v>332</v>
      </c>
      <c r="E112" s="320">
        <v>63801</v>
      </c>
      <c r="F112" s="320">
        <v>63801</v>
      </c>
    </row>
    <row r="113" spans="1:6" s="311" customFormat="1" ht="43.5" customHeight="1">
      <c r="A113" s="315" t="s">
        <v>230</v>
      </c>
      <c r="B113" s="315" t="s">
        <v>344</v>
      </c>
      <c r="C113" s="315" t="s">
        <v>230</v>
      </c>
      <c r="D113" s="316" t="s">
        <v>345</v>
      </c>
      <c r="E113" s="317">
        <v>63801</v>
      </c>
      <c r="F113" s="317">
        <v>63801</v>
      </c>
    </row>
    <row r="114" spans="1:6" s="311" customFormat="1" ht="65.099999999999994" customHeight="1">
      <c r="A114" s="312" t="s">
        <v>230</v>
      </c>
      <c r="B114" s="312" t="s">
        <v>230</v>
      </c>
      <c r="C114" s="312" t="s">
        <v>231</v>
      </c>
      <c r="D114" s="313" t="s">
        <v>232</v>
      </c>
      <c r="E114" s="314">
        <v>63801</v>
      </c>
      <c r="F114" s="314">
        <v>0</v>
      </c>
    </row>
    <row r="115" spans="1:6" s="311" customFormat="1" ht="60.75" customHeight="1">
      <c r="A115" s="312" t="s">
        <v>230</v>
      </c>
      <c r="B115" s="312" t="s">
        <v>230</v>
      </c>
      <c r="C115" s="312" t="s">
        <v>320</v>
      </c>
      <c r="D115" s="313" t="s">
        <v>346</v>
      </c>
      <c r="E115" s="314">
        <v>0</v>
      </c>
      <c r="F115" s="314">
        <v>25685</v>
      </c>
    </row>
    <row r="116" spans="1:6" s="311" customFormat="1" ht="18" customHeight="1">
      <c r="A116" s="312" t="s">
        <v>230</v>
      </c>
      <c r="B116" s="312" t="s">
        <v>230</v>
      </c>
      <c r="C116" s="312" t="s">
        <v>347</v>
      </c>
      <c r="D116" s="313" t="s">
        <v>348</v>
      </c>
      <c r="E116" s="314">
        <v>0</v>
      </c>
      <c r="F116" s="314">
        <v>38116</v>
      </c>
    </row>
    <row r="117" spans="1:6" s="311" customFormat="1" ht="18" customHeight="1">
      <c r="A117" s="318" t="s">
        <v>280</v>
      </c>
      <c r="B117" s="318" t="s">
        <v>230</v>
      </c>
      <c r="C117" s="318" t="s">
        <v>230</v>
      </c>
      <c r="D117" s="319" t="s">
        <v>192</v>
      </c>
      <c r="E117" s="320">
        <v>1754800</v>
      </c>
      <c r="F117" s="320">
        <v>1754800</v>
      </c>
    </row>
    <row r="118" spans="1:6" s="311" customFormat="1" ht="39.6">
      <c r="A118" s="315" t="s">
        <v>230</v>
      </c>
      <c r="B118" s="315" t="s">
        <v>281</v>
      </c>
      <c r="C118" s="315" t="s">
        <v>230</v>
      </c>
      <c r="D118" s="316" t="s">
        <v>282</v>
      </c>
      <c r="E118" s="317">
        <v>1754800</v>
      </c>
      <c r="F118" s="317">
        <v>1754800</v>
      </c>
    </row>
    <row r="119" spans="1:6" s="311" customFormat="1" ht="65.099999999999994" customHeight="1">
      <c r="A119" s="312" t="s">
        <v>230</v>
      </c>
      <c r="B119" s="312" t="s">
        <v>230</v>
      </c>
      <c r="C119" s="312" t="s">
        <v>231</v>
      </c>
      <c r="D119" s="313" t="s">
        <v>232</v>
      </c>
      <c r="E119" s="314">
        <v>1754800</v>
      </c>
      <c r="F119" s="314">
        <v>0</v>
      </c>
    </row>
    <row r="120" spans="1:6" s="311" customFormat="1" ht="18" customHeight="1">
      <c r="A120" s="312" t="s">
        <v>230</v>
      </c>
      <c r="B120" s="312" t="s">
        <v>230</v>
      </c>
      <c r="C120" s="312" t="s">
        <v>283</v>
      </c>
      <c r="D120" s="313" t="s">
        <v>193</v>
      </c>
      <c r="E120" s="314">
        <v>0</v>
      </c>
      <c r="F120" s="314">
        <v>1754800</v>
      </c>
    </row>
    <row r="121" spans="1:6" s="311" customFormat="1" ht="18" customHeight="1">
      <c r="A121" s="318" t="s">
        <v>194</v>
      </c>
      <c r="B121" s="318" t="s">
        <v>230</v>
      </c>
      <c r="C121" s="318" t="s">
        <v>230</v>
      </c>
      <c r="D121" s="319" t="s">
        <v>195</v>
      </c>
      <c r="E121" s="320">
        <v>1106085</v>
      </c>
      <c r="F121" s="320">
        <v>1106085</v>
      </c>
    </row>
    <row r="122" spans="1:6" s="311" customFormat="1" ht="18" customHeight="1">
      <c r="A122" s="315" t="s">
        <v>230</v>
      </c>
      <c r="B122" s="315" t="s">
        <v>284</v>
      </c>
      <c r="C122" s="315" t="s">
        <v>230</v>
      </c>
      <c r="D122" s="316" t="s">
        <v>196</v>
      </c>
      <c r="E122" s="317">
        <v>991438</v>
      </c>
      <c r="F122" s="317">
        <v>991438</v>
      </c>
    </row>
    <row r="123" spans="1:6" s="311" customFormat="1" ht="65.099999999999994" customHeight="1">
      <c r="A123" s="312" t="s">
        <v>230</v>
      </c>
      <c r="B123" s="312" t="s">
        <v>230</v>
      </c>
      <c r="C123" s="312" t="s">
        <v>231</v>
      </c>
      <c r="D123" s="313" t="s">
        <v>232</v>
      </c>
      <c r="E123" s="314">
        <v>991438</v>
      </c>
      <c r="F123" s="314">
        <v>0</v>
      </c>
    </row>
    <row r="124" spans="1:6" s="311" customFormat="1" ht="30" customHeight="1">
      <c r="A124" s="312" t="s">
        <v>230</v>
      </c>
      <c r="B124" s="312" t="s">
        <v>230</v>
      </c>
      <c r="C124" s="312" t="s">
        <v>252</v>
      </c>
      <c r="D124" s="313" t="s">
        <v>166</v>
      </c>
      <c r="E124" s="314">
        <v>0</v>
      </c>
      <c r="F124" s="314">
        <v>300</v>
      </c>
    </row>
    <row r="125" spans="1:6" s="311" customFormat="1" ht="18" customHeight="1">
      <c r="A125" s="312" t="s">
        <v>230</v>
      </c>
      <c r="B125" s="312" t="s">
        <v>230</v>
      </c>
      <c r="C125" s="312" t="s">
        <v>236</v>
      </c>
      <c r="D125" s="313" t="s">
        <v>148</v>
      </c>
      <c r="E125" s="314">
        <v>0</v>
      </c>
      <c r="F125" s="314">
        <v>559006</v>
      </c>
    </row>
    <row r="126" spans="1:6" s="311" customFormat="1" ht="18" customHeight="1">
      <c r="A126" s="312" t="s">
        <v>230</v>
      </c>
      <c r="B126" s="312" t="s">
        <v>230</v>
      </c>
      <c r="C126" s="312" t="s">
        <v>254</v>
      </c>
      <c r="D126" s="313" t="s">
        <v>168</v>
      </c>
      <c r="E126" s="314">
        <v>0</v>
      </c>
      <c r="F126" s="314">
        <v>34931</v>
      </c>
    </row>
    <row r="127" spans="1:6" s="311" customFormat="1" ht="18" customHeight="1">
      <c r="A127" s="312" t="s">
        <v>230</v>
      </c>
      <c r="B127" s="312" t="s">
        <v>230</v>
      </c>
      <c r="C127" s="312" t="s">
        <v>237</v>
      </c>
      <c r="D127" s="313" t="s">
        <v>149</v>
      </c>
      <c r="E127" s="314">
        <v>0</v>
      </c>
      <c r="F127" s="314">
        <v>104737</v>
      </c>
    </row>
    <row r="128" spans="1:6" s="311" customFormat="1" ht="18" customHeight="1">
      <c r="A128" s="312" t="s">
        <v>230</v>
      </c>
      <c r="B128" s="312" t="s">
        <v>230</v>
      </c>
      <c r="C128" s="312" t="s">
        <v>238</v>
      </c>
      <c r="D128" s="313" t="s">
        <v>150</v>
      </c>
      <c r="E128" s="314">
        <v>0</v>
      </c>
      <c r="F128" s="314">
        <v>11742</v>
      </c>
    </row>
    <row r="129" spans="1:6" s="311" customFormat="1" ht="18" customHeight="1">
      <c r="A129" s="312" t="s">
        <v>230</v>
      </c>
      <c r="B129" s="312" t="s">
        <v>230</v>
      </c>
      <c r="C129" s="312" t="s">
        <v>239</v>
      </c>
      <c r="D129" s="313" t="s">
        <v>151</v>
      </c>
      <c r="E129" s="314">
        <v>0</v>
      </c>
      <c r="F129" s="314">
        <v>2730</v>
      </c>
    </row>
    <row r="130" spans="1:6" s="311" customFormat="1" ht="18" customHeight="1">
      <c r="A130" s="312" t="s">
        <v>230</v>
      </c>
      <c r="B130" s="312" t="s">
        <v>230</v>
      </c>
      <c r="C130" s="312" t="s">
        <v>240</v>
      </c>
      <c r="D130" s="313" t="s">
        <v>152</v>
      </c>
      <c r="E130" s="314">
        <v>0</v>
      </c>
      <c r="F130" s="314">
        <v>73402</v>
      </c>
    </row>
    <row r="131" spans="1:6" s="311" customFormat="1" ht="18" customHeight="1">
      <c r="A131" s="312" t="s">
        <v>230</v>
      </c>
      <c r="B131" s="312" t="s">
        <v>230</v>
      </c>
      <c r="C131" s="312" t="s">
        <v>275</v>
      </c>
      <c r="D131" s="313" t="s">
        <v>185</v>
      </c>
      <c r="E131" s="314">
        <v>0</v>
      </c>
      <c r="F131" s="314">
        <v>20001</v>
      </c>
    </row>
    <row r="132" spans="1:6" s="311" customFormat="1" ht="18" customHeight="1">
      <c r="A132" s="312" t="s">
        <v>230</v>
      </c>
      <c r="B132" s="312" t="s">
        <v>230</v>
      </c>
      <c r="C132" s="312" t="s">
        <v>241</v>
      </c>
      <c r="D132" s="313" t="s">
        <v>153</v>
      </c>
      <c r="E132" s="314">
        <v>0</v>
      </c>
      <c r="F132" s="314">
        <v>9500</v>
      </c>
    </row>
    <row r="133" spans="1:6" s="311" customFormat="1" ht="18" customHeight="1">
      <c r="A133" s="312" t="s">
        <v>230</v>
      </c>
      <c r="B133" s="312" t="s">
        <v>230</v>
      </c>
      <c r="C133" s="312" t="s">
        <v>242</v>
      </c>
      <c r="D133" s="313" t="s">
        <v>154</v>
      </c>
      <c r="E133" s="314">
        <v>0</v>
      </c>
      <c r="F133" s="314">
        <v>5000</v>
      </c>
    </row>
    <row r="134" spans="1:6" s="311" customFormat="1" ht="18" customHeight="1">
      <c r="A134" s="312" t="s">
        <v>230</v>
      </c>
      <c r="B134" s="312" t="s">
        <v>230</v>
      </c>
      <c r="C134" s="312" t="s">
        <v>255</v>
      </c>
      <c r="D134" s="313" t="s">
        <v>169</v>
      </c>
      <c r="E134" s="314">
        <v>0</v>
      </c>
      <c r="F134" s="314">
        <v>450</v>
      </c>
    </row>
    <row r="135" spans="1:6" s="311" customFormat="1" ht="18" customHeight="1">
      <c r="A135" s="312" t="s">
        <v>230</v>
      </c>
      <c r="B135" s="312" t="s">
        <v>230</v>
      </c>
      <c r="C135" s="312" t="s">
        <v>233</v>
      </c>
      <c r="D135" s="313" t="s">
        <v>145</v>
      </c>
      <c r="E135" s="314">
        <v>0</v>
      </c>
      <c r="F135" s="314">
        <v>119878</v>
      </c>
    </row>
    <row r="136" spans="1:6" s="311" customFormat="1" ht="18" customHeight="1">
      <c r="A136" s="312" t="s">
        <v>230</v>
      </c>
      <c r="B136" s="312" t="s">
        <v>230</v>
      </c>
      <c r="C136" s="312" t="s">
        <v>256</v>
      </c>
      <c r="D136" s="313" t="s">
        <v>257</v>
      </c>
      <c r="E136" s="314">
        <v>0</v>
      </c>
      <c r="F136" s="314">
        <v>1975</v>
      </c>
    </row>
    <row r="137" spans="1:6" s="311" customFormat="1" ht="18" customHeight="1">
      <c r="A137" s="312" t="s">
        <v>230</v>
      </c>
      <c r="B137" s="312" t="s">
        <v>230</v>
      </c>
      <c r="C137" s="312" t="s">
        <v>258</v>
      </c>
      <c r="D137" s="313" t="s">
        <v>170</v>
      </c>
      <c r="E137" s="314">
        <v>0</v>
      </c>
      <c r="F137" s="314">
        <v>2006</v>
      </c>
    </row>
    <row r="138" spans="1:6" s="311" customFormat="1" ht="18" customHeight="1">
      <c r="A138" s="312" t="s">
        <v>230</v>
      </c>
      <c r="B138" s="312" t="s">
        <v>230</v>
      </c>
      <c r="C138" s="312" t="s">
        <v>244</v>
      </c>
      <c r="D138" s="313" t="s">
        <v>156</v>
      </c>
      <c r="E138" s="314">
        <v>0</v>
      </c>
      <c r="F138" s="314">
        <v>4572</v>
      </c>
    </row>
    <row r="139" spans="1:6" s="311" customFormat="1" ht="18" customHeight="1">
      <c r="A139" s="312" t="s">
        <v>230</v>
      </c>
      <c r="B139" s="312" t="s">
        <v>230</v>
      </c>
      <c r="C139" s="312" t="s">
        <v>259</v>
      </c>
      <c r="D139" s="313" t="s">
        <v>171</v>
      </c>
      <c r="E139" s="314">
        <v>0</v>
      </c>
      <c r="F139" s="314">
        <v>15521</v>
      </c>
    </row>
    <row r="140" spans="1:6" s="311" customFormat="1" ht="18" customHeight="1">
      <c r="A140" s="312" t="s">
        <v>230</v>
      </c>
      <c r="B140" s="312" t="s">
        <v>230</v>
      </c>
      <c r="C140" s="312" t="s">
        <v>245</v>
      </c>
      <c r="D140" s="313" t="s">
        <v>157</v>
      </c>
      <c r="E140" s="314">
        <v>0</v>
      </c>
      <c r="F140" s="314">
        <v>3632</v>
      </c>
    </row>
    <row r="141" spans="1:6" s="311" customFormat="1" ht="18" customHeight="1">
      <c r="A141" s="312" t="s">
        <v>230</v>
      </c>
      <c r="B141" s="312" t="s">
        <v>230</v>
      </c>
      <c r="C141" s="312" t="s">
        <v>246</v>
      </c>
      <c r="D141" s="313" t="s">
        <v>158</v>
      </c>
      <c r="E141" s="314">
        <v>0</v>
      </c>
      <c r="F141" s="314">
        <v>3057</v>
      </c>
    </row>
    <row r="142" spans="1:6" s="311" customFormat="1" ht="32.25" customHeight="1">
      <c r="A142" s="312" t="s">
        <v>230</v>
      </c>
      <c r="B142" s="312" t="s">
        <v>230</v>
      </c>
      <c r="C142" s="312" t="s">
        <v>261</v>
      </c>
      <c r="D142" s="313" t="s">
        <v>173</v>
      </c>
      <c r="E142" s="314">
        <v>0</v>
      </c>
      <c r="F142" s="314">
        <v>12000</v>
      </c>
    </row>
    <row r="143" spans="1:6" s="311" customFormat="1" ht="18" customHeight="1">
      <c r="A143" s="312" t="s">
        <v>230</v>
      </c>
      <c r="B143" s="312" t="s">
        <v>230</v>
      </c>
      <c r="C143" s="312" t="s">
        <v>262</v>
      </c>
      <c r="D143" s="313" t="s">
        <v>174</v>
      </c>
      <c r="E143" s="314">
        <v>0</v>
      </c>
      <c r="F143" s="314">
        <v>6998</v>
      </c>
    </row>
    <row r="144" spans="1:6" s="311" customFormat="1" ht="18" customHeight="1">
      <c r="A144" s="315" t="s">
        <v>230</v>
      </c>
      <c r="B144" s="315" t="s">
        <v>285</v>
      </c>
      <c r="C144" s="315" t="s">
        <v>230</v>
      </c>
      <c r="D144" s="316" t="s">
        <v>286</v>
      </c>
      <c r="E144" s="317">
        <v>114647</v>
      </c>
      <c r="F144" s="317">
        <v>114647</v>
      </c>
    </row>
    <row r="145" spans="1:6" s="311" customFormat="1" ht="65.099999999999994" customHeight="1">
      <c r="A145" s="312" t="s">
        <v>230</v>
      </c>
      <c r="B145" s="312" t="s">
        <v>230</v>
      </c>
      <c r="C145" s="312" t="s">
        <v>231</v>
      </c>
      <c r="D145" s="313" t="s">
        <v>232</v>
      </c>
      <c r="E145" s="314">
        <v>114647</v>
      </c>
      <c r="F145" s="314">
        <v>0</v>
      </c>
    </row>
    <row r="146" spans="1:6" s="311" customFormat="1" ht="18" customHeight="1">
      <c r="A146" s="312" t="s">
        <v>230</v>
      </c>
      <c r="B146" s="312" t="s">
        <v>230</v>
      </c>
      <c r="C146" s="312" t="s">
        <v>287</v>
      </c>
      <c r="D146" s="313" t="s">
        <v>203</v>
      </c>
      <c r="E146" s="314">
        <v>0</v>
      </c>
      <c r="F146" s="314">
        <v>114647</v>
      </c>
    </row>
    <row r="147" spans="1:6" s="311" customFormat="1" ht="18" customHeight="1">
      <c r="A147" s="318" t="s">
        <v>288</v>
      </c>
      <c r="B147" s="318" t="s">
        <v>230</v>
      </c>
      <c r="C147" s="318" t="s">
        <v>230</v>
      </c>
      <c r="D147" s="319" t="s">
        <v>197</v>
      </c>
      <c r="E147" s="320">
        <v>355544</v>
      </c>
      <c r="F147" s="320">
        <v>355544</v>
      </c>
    </row>
    <row r="148" spans="1:6" s="311" customFormat="1" ht="18" customHeight="1">
      <c r="A148" s="315" t="s">
        <v>230</v>
      </c>
      <c r="B148" s="315" t="s">
        <v>289</v>
      </c>
      <c r="C148" s="315" t="s">
        <v>230</v>
      </c>
      <c r="D148" s="316" t="s">
        <v>198</v>
      </c>
      <c r="E148" s="317">
        <v>286904</v>
      </c>
      <c r="F148" s="317">
        <v>286904</v>
      </c>
    </row>
    <row r="149" spans="1:6" s="311" customFormat="1" ht="65.099999999999994" customHeight="1">
      <c r="A149" s="312" t="s">
        <v>230</v>
      </c>
      <c r="B149" s="312" t="s">
        <v>230</v>
      </c>
      <c r="C149" s="312" t="s">
        <v>231</v>
      </c>
      <c r="D149" s="313" t="s">
        <v>232</v>
      </c>
      <c r="E149" s="314">
        <v>286904</v>
      </c>
      <c r="F149" s="314">
        <v>0</v>
      </c>
    </row>
    <row r="150" spans="1:6" s="311" customFormat="1" ht="30" customHeight="1">
      <c r="A150" s="312" t="s">
        <v>230</v>
      </c>
      <c r="B150" s="312" t="s">
        <v>230</v>
      </c>
      <c r="C150" s="312" t="s">
        <v>252</v>
      </c>
      <c r="D150" s="313" t="s">
        <v>166</v>
      </c>
      <c r="E150" s="314">
        <v>0</v>
      </c>
      <c r="F150" s="314">
        <v>300</v>
      </c>
    </row>
    <row r="151" spans="1:6" s="311" customFormat="1" ht="18" customHeight="1">
      <c r="A151" s="312" t="s">
        <v>230</v>
      </c>
      <c r="B151" s="312" t="s">
        <v>230</v>
      </c>
      <c r="C151" s="312" t="s">
        <v>236</v>
      </c>
      <c r="D151" s="313" t="s">
        <v>148</v>
      </c>
      <c r="E151" s="314">
        <v>0</v>
      </c>
      <c r="F151" s="314">
        <v>127593</v>
      </c>
    </row>
    <row r="152" spans="1:6" s="311" customFormat="1" ht="18" customHeight="1">
      <c r="A152" s="312" t="s">
        <v>230</v>
      </c>
      <c r="B152" s="312" t="s">
        <v>230</v>
      </c>
      <c r="C152" s="312" t="s">
        <v>254</v>
      </c>
      <c r="D152" s="313" t="s">
        <v>168</v>
      </c>
      <c r="E152" s="314">
        <v>0</v>
      </c>
      <c r="F152" s="314">
        <v>8347</v>
      </c>
    </row>
    <row r="153" spans="1:6" s="311" customFormat="1" ht="18" customHeight="1">
      <c r="A153" s="312" t="s">
        <v>230</v>
      </c>
      <c r="B153" s="312" t="s">
        <v>230</v>
      </c>
      <c r="C153" s="312" t="s">
        <v>237</v>
      </c>
      <c r="D153" s="313" t="s">
        <v>149</v>
      </c>
      <c r="E153" s="314">
        <v>0</v>
      </c>
      <c r="F153" s="314">
        <v>30162</v>
      </c>
    </row>
    <row r="154" spans="1:6" s="311" customFormat="1" ht="18" customHeight="1">
      <c r="A154" s="312" t="s">
        <v>230</v>
      </c>
      <c r="B154" s="312" t="s">
        <v>230</v>
      </c>
      <c r="C154" s="312" t="s">
        <v>238</v>
      </c>
      <c r="D154" s="313" t="s">
        <v>150</v>
      </c>
      <c r="E154" s="314">
        <v>0</v>
      </c>
      <c r="F154" s="314">
        <v>3011</v>
      </c>
    </row>
    <row r="155" spans="1:6" s="311" customFormat="1" ht="18" customHeight="1">
      <c r="A155" s="312" t="s">
        <v>230</v>
      </c>
      <c r="B155" s="312" t="s">
        <v>230</v>
      </c>
      <c r="C155" s="312" t="s">
        <v>239</v>
      </c>
      <c r="D155" s="313" t="s">
        <v>151</v>
      </c>
      <c r="E155" s="314">
        <v>0</v>
      </c>
      <c r="F155" s="314">
        <v>43520</v>
      </c>
    </row>
    <row r="156" spans="1:6" s="311" customFormat="1" ht="18" customHeight="1">
      <c r="A156" s="312" t="s">
        <v>230</v>
      </c>
      <c r="B156" s="312" t="s">
        <v>230</v>
      </c>
      <c r="C156" s="312" t="s">
        <v>240</v>
      </c>
      <c r="D156" s="313" t="s">
        <v>152</v>
      </c>
      <c r="E156" s="314">
        <v>0</v>
      </c>
      <c r="F156" s="314">
        <v>1720</v>
      </c>
    </row>
    <row r="157" spans="1:6" s="311" customFormat="1" ht="18" customHeight="1">
      <c r="A157" s="312" t="s">
        <v>230</v>
      </c>
      <c r="B157" s="312" t="s">
        <v>230</v>
      </c>
      <c r="C157" s="312" t="s">
        <v>242</v>
      </c>
      <c r="D157" s="313" t="s">
        <v>154</v>
      </c>
      <c r="E157" s="314">
        <v>0</v>
      </c>
      <c r="F157" s="314">
        <v>260</v>
      </c>
    </row>
    <row r="158" spans="1:6" s="311" customFormat="1" ht="18" customHeight="1">
      <c r="A158" s="312" t="s">
        <v>230</v>
      </c>
      <c r="B158" s="312" t="s">
        <v>230</v>
      </c>
      <c r="C158" s="312" t="s">
        <v>255</v>
      </c>
      <c r="D158" s="313" t="s">
        <v>169</v>
      </c>
      <c r="E158" s="314">
        <v>0</v>
      </c>
      <c r="F158" s="314">
        <v>100</v>
      </c>
    </row>
    <row r="159" spans="1:6" s="311" customFormat="1" ht="18" customHeight="1">
      <c r="A159" s="312" t="s">
        <v>230</v>
      </c>
      <c r="B159" s="312" t="s">
        <v>230</v>
      </c>
      <c r="C159" s="312" t="s">
        <v>233</v>
      </c>
      <c r="D159" s="313" t="s">
        <v>145</v>
      </c>
      <c r="E159" s="314">
        <v>0</v>
      </c>
      <c r="F159" s="314">
        <v>66207</v>
      </c>
    </row>
    <row r="160" spans="1:6" s="311" customFormat="1" ht="18" customHeight="1">
      <c r="A160" s="312" t="s">
        <v>230</v>
      </c>
      <c r="B160" s="312" t="s">
        <v>230</v>
      </c>
      <c r="C160" s="312" t="s">
        <v>259</v>
      </c>
      <c r="D160" s="313" t="s">
        <v>171</v>
      </c>
      <c r="E160" s="314">
        <v>0</v>
      </c>
      <c r="F160" s="314">
        <v>3604</v>
      </c>
    </row>
    <row r="161" spans="1:6" s="311" customFormat="1" ht="18" customHeight="1">
      <c r="A161" s="312" t="s">
        <v>230</v>
      </c>
      <c r="B161" s="312" t="s">
        <v>230</v>
      </c>
      <c r="C161" s="312" t="s">
        <v>262</v>
      </c>
      <c r="D161" s="313" t="s">
        <v>174</v>
      </c>
      <c r="E161" s="314">
        <v>0</v>
      </c>
      <c r="F161" s="314">
        <v>2080</v>
      </c>
    </row>
    <row r="162" spans="1:6" s="311" customFormat="1" ht="18" customHeight="1">
      <c r="A162" s="315" t="s">
        <v>230</v>
      </c>
      <c r="B162" s="315" t="s">
        <v>301</v>
      </c>
      <c r="C162" s="315" t="s">
        <v>230</v>
      </c>
      <c r="D162" s="316" t="s">
        <v>295</v>
      </c>
      <c r="E162" s="317">
        <v>68640</v>
      </c>
      <c r="F162" s="317">
        <v>68640</v>
      </c>
    </row>
    <row r="163" spans="1:6" s="311" customFormat="1" ht="65.099999999999994" customHeight="1">
      <c r="A163" s="312" t="s">
        <v>230</v>
      </c>
      <c r="B163" s="312" t="s">
        <v>230</v>
      </c>
      <c r="C163" s="312" t="s">
        <v>231</v>
      </c>
      <c r="D163" s="313" t="s">
        <v>232</v>
      </c>
      <c r="E163" s="314">
        <v>68640</v>
      </c>
      <c r="F163" s="314">
        <v>0</v>
      </c>
    </row>
    <row r="164" spans="1:6" s="311" customFormat="1" ht="18" customHeight="1">
      <c r="A164" s="312" t="s">
        <v>230</v>
      </c>
      <c r="B164" s="312" t="s">
        <v>230</v>
      </c>
      <c r="C164" s="312" t="s">
        <v>287</v>
      </c>
      <c r="D164" s="313" t="s">
        <v>203</v>
      </c>
      <c r="E164" s="314">
        <v>0</v>
      </c>
      <c r="F164" s="314">
        <v>68640</v>
      </c>
    </row>
    <row r="165" spans="1:6" s="311" customFormat="1" ht="18" customHeight="1">
      <c r="A165" s="318" t="s">
        <v>199</v>
      </c>
      <c r="B165" s="318" t="s">
        <v>230</v>
      </c>
      <c r="C165" s="318" t="s">
        <v>230</v>
      </c>
      <c r="D165" s="319" t="s">
        <v>200</v>
      </c>
      <c r="E165" s="320">
        <v>376961</v>
      </c>
      <c r="F165" s="320">
        <v>376961</v>
      </c>
    </row>
    <row r="166" spans="1:6" s="311" customFormat="1" ht="18" customHeight="1">
      <c r="A166" s="315" t="s">
        <v>230</v>
      </c>
      <c r="B166" s="315" t="s">
        <v>201</v>
      </c>
      <c r="C166" s="315" t="s">
        <v>230</v>
      </c>
      <c r="D166" s="316" t="s">
        <v>202</v>
      </c>
      <c r="E166" s="317">
        <v>220119</v>
      </c>
      <c r="F166" s="317">
        <v>220119</v>
      </c>
    </row>
    <row r="167" spans="1:6" s="311" customFormat="1" ht="79.2">
      <c r="A167" s="312" t="s">
        <v>230</v>
      </c>
      <c r="B167" s="312" t="s">
        <v>230</v>
      </c>
      <c r="C167" s="312" t="s">
        <v>290</v>
      </c>
      <c r="D167" s="313" t="s">
        <v>291</v>
      </c>
      <c r="E167" s="314">
        <v>220119</v>
      </c>
      <c r="F167" s="314">
        <v>0</v>
      </c>
    </row>
    <row r="168" spans="1:6" s="311" customFormat="1" ht="18" customHeight="1">
      <c r="A168" s="312" t="s">
        <v>230</v>
      </c>
      <c r="B168" s="312" t="s">
        <v>230</v>
      </c>
      <c r="C168" s="312" t="s">
        <v>287</v>
      </c>
      <c r="D168" s="313" t="s">
        <v>203</v>
      </c>
      <c r="E168" s="314">
        <v>0</v>
      </c>
      <c r="F168" s="314">
        <v>217939</v>
      </c>
    </row>
    <row r="169" spans="1:6" s="311" customFormat="1" ht="18" customHeight="1">
      <c r="A169" s="312" t="s">
        <v>230</v>
      </c>
      <c r="B169" s="312" t="s">
        <v>230</v>
      </c>
      <c r="C169" s="312" t="s">
        <v>236</v>
      </c>
      <c r="D169" s="313" t="s">
        <v>148</v>
      </c>
      <c r="E169" s="314">
        <v>0</v>
      </c>
      <c r="F169" s="314">
        <v>2180</v>
      </c>
    </row>
    <row r="170" spans="1:6" s="311" customFormat="1" ht="18" customHeight="1">
      <c r="A170" s="315" t="s">
        <v>230</v>
      </c>
      <c r="B170" s="315" t="s">
        <v>204</v>
      </c>
      <c r="C170" s="315" t="s">
        <v>230</v>
      </c>
      <c r="D170" s="316" t="s">
        <v>205</v>
      </c>
      <c r="E170" s="317">
        <v>156842</v>
      </c>
      <c r="F170" s="317">
        <v>156842</v>
      </c>
    </row>
    <row r="171" spans="1:6" s="311" customFormat="1" ht="65.099999999999994" customHeight="1">
      <c r="A171" s="312" t="s">
        <v>230</v>
      </c>
      <c r="B171" s="312" t="s">
        <v>230</v>
      </c>
      <c r="C171" s="312" t="s">
        <v>231</v>
      </c>
      <c r="D171" s="313" t="s">
        <v>232</v>
      </c>
      <c r="E171" s="314">
        <v>0</v>
      </c>
      <c r="F171" s="314">
        <v>0</v>
      </c>
    </row>
    <row r="172" spans="1:6" s="311" customFormat="1" ht="79.2">
      <c r="A172" s="312" t="s">
        <v>230</v>
      </c>
      <c r="B172" s="312" t="s">
        <v>230</v>
      </c>
      <c r="C172" s="312" t="s">
        <v>290</v>
      </c>
      <c r="D172" s="313" t="s">
        <v>291</v>
      </c>
      <c r="E172" s="314">
        <v>156842</v>
      </c>
      <c r="F172" s="314">
        <v>0</v>
      </c>
    </row>
    <row r="173" spans="1:6" s="311" customFormat="1" ht="18" customHeight="1">
      <c r="A173" s="312" t="s">
        <v>230</v>
      </c>
      <c r="B173" s="312" t="s">
        <v>230</v>
      </c>
      <c r="C173" s="312" t="s">
        <v>287</v>
      </c>
      <c r="D173" s="313" t="s">
        <v>203</v>
      </c>
      <c r="E173" s="314">
        <v>0</v>
      </c>
      <c r="F173" s="314">
        <v>155289</v>
      </c>
    </row>
    <row r="174" spans="1:6" s="311" customFormat="1" ht="18" customHeight="1">
      <c r="A174" s="312" t="s">
        <v>230</v>
      </c>
      <c r="B174" s="312" t="s">
        <v>230</v>
      </c>
      <c r="C174" s="312" t="s">
        <v>236</v>
      </c>
      <c r="D174" s="313" t="s">
        <v>148</v>
      </c>
      <c r="E174" s="314">
        <v>0</v>
      </c>
      <c r="F174" s="314">
        <v>1553</v>
      </c>
    </row>
    <row r="175" spans="1:6" s="311" customFormat="1" ht="24" customHeight="1">
      <c r="A175" s="421" t="s">
        <v>292</v>
      </c>
      <c r="B175" s="421"/>
      <c r="C175" s="421"/>
      <c r="D175" s="421"/>
      <c r="E175" s="320">
        <v>15447211</v>
      </c>
      <c r="F175" s="320">
        <v>15447211</v>
      </c>
    </row>
  </sheetData>
  <sheetProtection formatColumns="0" formatRows="0"/>
  <autoFilter ref="C2:C175" xr:uid="{00000000-0001-0000-0200-000000000000}"/>
  <mergeCells count="2">
    <mergeCell ref="A2:F2"/>
    <mergeCell ref="A175:D175"/>
  </mergeCells>
  <pageMargins left="0.6692913385826772" right="0.43307086614173229" top="1.299212598425197" bottom="0.70866141732283472" header="0.51181102362204722" footer="0.39370078740157483"/>
  <pageSetup paperSize="9" scale="95" fitToHeight="0" orientation="portrait" horizontalDpi="4294967294" verticalDpi="300" r:id="rId1"/>
  <headerFooter differentOddEven="1" differentFirst="1" alignWithMargins="0">
    <oddFooter>&amp;C&amp;P</oddFooter>
    <evenFooter>&amp;C&amp;P</evenFooter>
    <firstHeader>&amp;R&amp;10Tabela Nr 5
do uchwały Nr ..................
Rady  Powiatu  Otwockiego
z dnia ............................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9E7F2-38EE-485A-859B-CDEB27B435B6}">
  <sheetPr>
    <tabColor rgb="FF92D050"/>
  </sheetPr>
  <dimension ref="B3:G27"/>
  <sheetViews>
    <sheetView workbookViewId="0">
      <selection activeCell="B3" sqref="B3:G3"/>
    </sheetView>
  </sheetViews>
  <sheetFormatPr defaultColWidth="9.28515625" defaultRowHeight="11.4"/>
  <cols>
    <col min="1" max="1" width="3.7109375" style="325" customWidth="1"/>
    <col min="2" max="2" width="7.85546875" style="351" customWidth="1"/>
    <col min="3" max="3" width="9.85546875" style="351" customWidth="1"/>
    <col min="4" max="4" width="10.85546875" style="351" customWidth="1"/>
    <col min="5" max="5" width="50.7109375" style="325" customWidth="1"/>
    <col min="6" max="7" width="18.7109375" style="325" customWidth="1"/>
    <col min="8" max="16384" width="9.28515625" style="325"/>
  </cols>
  <sheetData>
    <row r="3" spans="2:7" ht="31.5" customHeight="1">
      <c r="B3" s="422" t="s">
        <v>374</v>
      </c>
      <c r="C3" s="422"/>
      <c r="D3" s="422"/>
      <c r="E3" s="422"/>
      <c r="F3" s="422"/>
      <c r="G3" s="422"/>
    </row>
    <row r="5" spans="2:7" s="327" customFormat="1" ht="24" customHeight="1">
      <c r="B5" s="326" t="s">
        <v>0</v>
      </c>
      <c r="C5" s="326" t="s">
        <v>136</v>
      </c>
      <c r="D5" s="326" t="s">
        <v>137</v>
      </c>
      <c r="E5" s="326" t="s">
        <v>138</v>
      </c>
      <c r="F5" s="326" t="s">
        <v>139</v>
      </c>
      <c r="G5" s="326" t="s">
        <v>140</v>
      </c>
    </row>
    <row r="6" spans="2:7" s="331" customFormat="1" ht="19.5" customHeight="1">
      <c r="B6" s="328">
        <v>750</v>
      </c>
      <c r="C6" s="328"/>
      <c r="D6" s="328"/>
      <c r="E6" s="329" t="s">
        <v>175</v>
      </c>
      <c r="F6" s="330">
        <f>SUM(F7,F12)</f>
        <v>41540</v>
      </c>
      <c r="G6" s="330">
        <f>SUM(G7,G12)</f>
        <v>41540</v>
      </c>
    </row>
    <row r="7" spans="2:7" s="327" customFormat="1" ht="19.5" customHeight="1">
      <c r="B7" s="332"/>
      <c r="C7" s="332">
        <v>75011</v>
      </c>
      <c r="D7" s="332"/>
      <c r="E7" s="333" t="s">
        <v>176</v>
      </c>
      <c r="F7" s="334">
        <f>SUM(F8)</f>
        <v>18000</v>
      </c>
      <c r="G7" s="334">
        <f>SUM(G9:G11)</f>
        <v>18000</v>
      </c>
    </row>
    <row r="8" spans="2:7" s="327" customFormat="1" ht="55.5" customHeight="1">
      <c r="B8" s="335"/>
      <c r="C8" s="335"/>
      <c r="D8" s="335">
        <v>2120</v>
      </c>
      <c r="E8" s="336" t="s">
        <v>375</v>
      </c>
      <c r="F8" s="337">
        <v>18000</v>
      </c>
      <c r="G8" s="337"/>
    </row>
    <row r="9" spans="2:7" s="327" customFormat="1" ht="19.5" customHeight="1">
      <c r="B9" s="335"/>
      <c r="C9" s="335"/>
      <c r="D9" s="335">
        <v>4010</v>
      </c>
      <c r="E9" s="336" t="s">
        <v>148</v>
      </c>
      <c r="F9" s="337"/>
      <c r="G9" s="337">
        <v>15045</v>
      </c>
    </row>
    <row r="10" spans="2:7" s="327" customFormat="1" ht="19.5" customHeight="1">
      <c r="B10" s="335"/>
      <c r="C10" s="335"/>
      <c r="D10" s="335">
        <v>4110</v>
      </c>
      <c r="E10" s="336" t="s">
        <v>149</v>
      </c>
      <c r="F10" s="337"/>
      <c r="G10" s="337">
        <v>2586</v>
      </c>
    </row>
    <row r="11" spans="2:7" s="327" customFormat="1" ht="36.75" customHeight="1">
      <c r="B11" s="335"/>
      <c r="C11" s="335"/>
      <c r="D11" s="335">
        <v>4120</v>
      </c>
      <c r="E11" s="336" t="s">
        <v>150</v>
      </c>
      <c r="F11" s="337"/>
      <c r="G11" s="337">
        <v>369</v>
      </c>
    </row>
    <row r="12" spans="2:7" s="341" customFormat="1" ht="19.5" customHeight="1">
      <c r="B12" s="338"/>
      <c r="C12" s="338">
        <v>75045</v>
      </c>
      <c r="D12" s="338"/>
      <c r="E12" s="339" t="s">
        <v>177</v>
      </c>
      <c r="F12" s="340">
        <f>F13</f>
        <v>23540</v>
      </c>
      <c r="G12" s="340">
        <f>G14</f>
        <v>23540</v>
      </c>
    </row>
    <row r="13" spans="2:7" s="341" customFormat="1" ht="55.5" customHeight="1">
      <c r="B13" s="342"/>
      <c r="C13" s="342"/>
      <c r="D13" s="342">
        <v>2120</v>
      </c>
      <c r="E13" s="343" t="s">
        <v>375</v>
      </c>
      <c r="F13" s="344">
        <f>23540</f>
        <v>23540</v>
      </c>
      <c r="G13" s="344"/>
    </row>
    <row r="14" spans="2:7" s="327" customFormat="1" ht="19.5" customHeight="1">
      <c r="B14" s="335"/>
      <c r="C14" s="345"/>
      <c r="D14" s="342">
        <v>4170</v>
      </c>
      <c r="E14" s="346" t="s">
        <v>151</v>
      </c>
      <c r="F14" s="344"/>
      <c r="G14" s="344">
        <v>23540</v>
      </c>
    </row>
    <row r="15" spans="2:7" s="331" customFormat="1" ht="33" customHeight="1">
      <c r="B15" s="328">
        <v>754</v>
      </c>
      <c r="C15" s="328"/>
      <c r="D15" s="328"/>
      <c r="E15" s="347" t="s">
        <v>178</v>
      </c>
      <c r="F15" s="330">
        <f>F16</f>
        <v>875880</v>
      </c>
      <c r="G15" s="330">
        <f>G16</f>
        <v>875880</v>
      </c>
    </row>
    <row r="16" spans="2:7" s="327" customFormat="1" ht="19.5" customHeight="1">
      <c r="B16" s="332"/>
      <c r="C16" s="332">
        <v>75421</v>
      </c>
      <c r="D16" s="332"/>
      <c r="E16" s="348" t="s">
        <v>376</v>
      </c>
      <c r="F16" s="334">
        <f>SUM(F17)</f>
        <v>875880</v>
      </c>
      <c r="G16" s="334">
        <f>SUM(G18:G20)</f>
        <v>875880</v>
      </c>
    </row>
    <row r="17" spans="2:7" s="327" customFormat="1" ht="57" customHeight="1">
      <c r="B17" s="335"/>
      <c r="C17" s="335"/>
      <c r="D17" s="335">
        <v>2120</v>
      </c>
      <c r="E17" s="336" t="s">
        <v>375</v>
      </c>
      <c r="F17" s="337">
        <v>875880</v>
      </c>
      <c r="G17" s="337"/>
    </row>
    <row r="18" spans="2:7" s="327" customFormat="1" ht="39.75" customHeight="1">
      <c r="B18" s="335"/>
      <c r="C18" s="335"/>
      <c r="D18" s="335">
        <v>2310</v>
      </c>
      <c r="E18" s="349" t="s">
        <v>309</v>
      </c>
      <c r="F18" s="337"/>
      <c r="G18" s="337">
        <v>565880</v>
      </c>
    </row>
    <row r="19" spans="2:7" s="327" customFormat="1" ht="19.5" customHeight="1">
      <c r="B19" s="335"/>
      <c r="C19" s="335"/>
      <c r="D19" s="335">
        <v>4300</v>
      </c>
      <c r="E19" s="349" t="s">
        <v>145</v>
      </c>
      <c r="F19" s="337"/>
      <c r="G19" s="337">
        <v>0</v>
      </c>
    </row>
    <row r="20" spans="2:7" s="327" customFormat="1" ht="28.5" customHeight="1">
      <c r="B20" s="354"/>
      <c r="C20" s="354"/>
      <c r="D20" s="354">
        <v>4370</v>
      </c>
      <c r="E20" s="355" t="s">
        <v>378</v>
      </c>
      <c r="F20" s="356"/>
      <c r="G20" s="356">
        <v>310000</v>
      </c>
    </row>
    <row r="21" spans="2:7" s="331" customFormat="1" ht="19.5" customHeight="1">
      <c r="B21" s="328">
        <v>801</v>
      </c>
      <c r="C21" s="328"/>
      <c r="D21" s="328"/>
      <c r="E21" s="347" t="s">
        <v>377</v>
      </c>
      <c r="F21" s="330">
        <f>F22</f>
        <v>371250</v>
      </c>
      <c r="G21" s="330">
        <f>G22</f>
        <v>371250</v>
      </c>
    </row>
    <row r="22" spans="2:7" s="327" customFormat="1" ht="19.5" customHeight="1">
      <c r="B22" s="332"/>
      <c r="C22" s="332">
        <v>80195</v>
      </c>
      <c r="D22" s="332"/>
      <c r="E22" s="348" t="s">
        <v>295</v>
      </c>
      <c r="F22" s="334">
        <f>SUM(F23)</f>
        <v>371250</v>
      </c>
      <c r="G22" s="334">
        <f>SUM(G24:G26)</f>
        <v>371250</v>
      </c>
    </row>
    <row r="23" spans="2:7" s="327" customFormat="1" ht="59.25" customHeight="1">
      <c r="B23" s="335"/>
      <c r="C23" s="335"/>
      <c r="D23" s="335">
        <v>2120</v>
      </c>
      <c r="E23" s="336" t="s">
        <v>375</v>
      </c>
      <c r="F23" s="337">
        <v>371250</v>
      </c>
      <c r="G23" s="337"/>
    </row>
    <row r="24" spans="2:7" s="327" customFormat="1" ht="18" customHeight="1">
      <c r="B24" s="335"/>
      <c r="C24" s="335"/>
      <c r="D24" s="335">
        <v>4110</v>
      </c>
      <c r="E24" s="336" t="s">
        <v>149</v>
      </c>
      <c r="F24" s="337"/>
      <c r="G24" s="337">
        <v>3500</v>
      </c>
    </row>
    <row r="25" spans="2:7" s="327" customFormat="1" ht="27.75" customHeight="1">
      <c r="B25" s="335"/>
      <c r="C25" s="335"/>
      <c r="D25" s="335">
        <v>4120</v>
      </c>
      <c r="E25" s="336" t="s">
        <v>150</v>
      </c>
      <c r="F25" s="337"/>
      <c r="G25" s="337">
        <v>500</v>
      </c>
    </row>
    <row r="26" spans="2:7" s="327" customFormat="1" ht="19.5" customHeight="1">
      <c r="B26" s="335"/>
      <c r="C26" s="335"/>
      <c r="D26" s="335">
        <v>4170</v>
      </c>
      <c r="E26" s="349" t="s">
        <v>151</v>
      </c>
      <c r="F26" s="337"/>
      <c r="G26" s="337">
        <v>367250</v>
      </c>
    </row>
    <row r="27" spans="2:7" s="327" customFormat="1" ht="21.75" customHeight="1">
      <c r="B27" s="423" t="s">
        <v>333</v>
      </c>
      <c r="C27" s="424"/>
      <c r="D27" s="424"/>
      <c r="E27" s="425"/>
      <c r="F27" s="350">
        <f>F6+F15+F21</f>
        <v>1288670</v>
      </c>
      <c r="G27" s="350">
        <f>G6+G15+G21</f>
        <v>1288670</v>
      </c>
    </row>
  </sheetData>
  <sheetProtection formatColumns="0" formatRows="0"/>
  <mergeCells count="2">
    <mergeCell ref="B3:G3"/>
    <mergeCell ref="B27:E27"/>
  </mergeCells>
  <pageMargins left="0.6692913385826772" right="0.55118110236220474" top="1.6535433070866143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
Rady Powiatu  Otwockiego
z dnia .........................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62"/>
  <sheetViews>
    <sheetView zoomScaleNormal="100" workbookViewId="0">
      <pane ySplit="5" topLeftCell="A15" activePane="bottomLeft" state="frozen"/>
      <selection activeCell="M10" sqref="M10"/>
      <selection pane="bottomLeft" activeCell="K48" sqref="K48"/>
    </sheetView>
  </sheetViews>
  <sheetFormatPr defaultColWidth="9.28515625" defaultRowHeight="11.4"/>
  <cols>
    <col min="1" max="1" width="6.42578125" style="219" customWidth="1"/>
    <col min="2" max="2" width="10.85546875" style="219" customWidth="1"/>
    <col min="3" max="3" width="7.28515625" style="219" customWidth="1"/>
    <col min="4" max="4" width="61.28515625" style="220" customWidth="1"/>
    <col min="5" max="7" width="15.7109375" style="220" customWidth="1"/>
    <col min="8" max="8" width="20.42578125" style="220" customWidth="1"/>
    <col min="9" max="10" width="9.28515625" style="220"/>
    <col min="11" max="11" width="10.28515625" style="220" bestFit="1" customWidth="1"/>
    <col min="12" max="16384" width="9.28515625" style="220"/>
  </cols>
  <sheetData>
    <row r="1" spans="1:12" ht="9" customHeight="1"/>
    <row r="2" spans="1:12" s="222" customFormat="1" ht="33" customHeight="1">
      <c r="A2" s="426" t="s">
        <v>302</v>
      </c>
      <c r="B2" s="426"/>
      <c r="C2" s="426"/>
      <c r="D2" s="426"/>
      <c r="E2" s="426"/>
      <c r="F2" s="426"/>
      <c r="G2" s="426"/>
      <c r="H2" s="221"/>
    </row>
    <row r="3" spans="1:12" ht="10.5" customHeight="1"/>
    <row r="4" spans="1:12" ht="24" customHeight="1">
      <c r="A4" s="427" t="s">
        <v>0</v>
      </c>
      <c r="B4" s="427" t="s">
        <v>136</v>
      </c>
      <c r="C4" s="427" t="s">
        <v>31</v>
      </c>
      <c r="D4" s="427" t="s">
        <v>7</v>
      </c>
      <c r="E4" s="427" t="s">
        <v>303</v>
      </c>
      <c r="F4" s="427"/>
      <c r="G4" s="427"/>
    </row>
    <row r="5" spans="1:12" ht="24" customHeight="1">
      <c r="A5" s="427"/>
      <c r="B5" s="427"/>
      <c r="C5" s="427"/>
      <c r="D5" s="427"/>
      <c r="E5" s="265" t="s">
        <v>304</v>
      </c>
      <c r="F5" s="265" t="s">
        <v>305</v>
      </c>
      <c r="G5" s="265" t="s">
        <v>306</v>
      </c>
    </row>
    <row r="6" spans="1:12" s="223" customFormat="1" ht="12.75" customHeight="1">
      <c r="A6" s="266">
        <v>1</v>
      </c>
      <c r="B6" s="266">
        <v>2</v>
      </c>
      <c r="C6" s="266">
        <v>3</v>
      </c>
      <c r="D6" s="266">
        <v>4</v>
      </c>
      <c r="E6" s="266">
        <v>5</v>
      </c>
      <c r="F6" s="266">
        <v>6</v>
      </c>
      <c r="G6" s="266">
        <v>7</v>
      </c>
    </row>
    <row r="7" spans="1:12" ht="39" customHeight="1">
      <c r="A7" s="428" t="s">
        <v>307</v>
      </c>
      <c r="B7" s="428"/>
      <c r="C7" s="428"/>
      <c r="D7" s="267" t="s">
        <v>32</v>
      </c>
      <c r="E7" s="268" t="s">
        <v>308</v>
      </c>
      <c r="F7" s="268" t="s">
        <v>308</v>
      </c>
      <c r="G7" s="268" t="s">
        <v>308</v>
      </c>
    </row>
    <row r="8" spans="1:12" s="224" customFormat="1" ht="52.5" customHeight="1">
      <c r="A8" s="269">
        <v>600</v>
      </c>
      <c r="B8" s="269">
        <v>60004</v>
      </c>
      <c r="C8" s="269">
        <v>2310</v>
      </c>
      <c r="D8" s="263" t="s">
        <v>309</v>
      </c>
      <c r="E8" s="258"/>
      <c r="F8" s="258"/>
      <c r="G8" s="276">
        <v>280000</v>
      </c>
    </row>
    <row r="9" spans="1:12" s="224" customFormat="1" ht="57" customHeight="1">
      <c r="A9" s="258">
        <v>600</v>
      </c>
      <c r="B9" s="258">
        <v>60014</v>
      </c>
      <c r="C9" s="258">
        <v>6300</v>
      </c>
      <c r="D9" s="263" t="s">
        <v>310</v>
      </c>
      <c r="E9" s="272"/>
      <c r="F9" s="272"/>
      <c r="G9" s="270">
        <v>1500000</v>
      </c>
    </row>
    <row r="10" spans="1:12" s="225" customFormat="1" ht="57" customHeight="1">
      <c r="A10" s="271">
        <v>630</v>
      </c>
      <c r="B10" s="271">
        <v>63003</v>
      </c>
      <c r="C10" s="271">
        <v>6300</v>
      </c>
      <c r="D10" s="264" t="s">
        <v>310</v>
      </c>
      <c r="E10" s="272"/>
      <c r="F10" s="272"/>
      <c r="G10" s="270">
        <v>15000</v>
      </c>
    </row>
    <row r="11" spans="1:12" s="224" customFormat="1" ht="57" customHeight="1">
      <c r="A11" s="258">
        <v>710</v>
      </c>
      <c r="B11" s="258">
        <v>71095</v>
      </c>
      <c r="C11" s="258">
        <v>6639</v>
      </c>
      <c r="D11" s="263" t="s">
        <v>311</v>
      </c>
      <c r="E11" s="272"/>
      <c r="F11" s="272"/>
      <c r="G11" s="270">
        <v>53618</v>
      </c>
    </row>
    <row r="12" spans="1:12" s="224" customFormat="1" ht="57" customHeight="1">
      <c r="A12" s="258">
        <v>750</v>
      </c>
      <c r="B12" s="258">
        <v>75095</v>
      </c>
      <c r="C12" s="258">
        <v>2710</v>
      </c>
      <c r="D12" s="259" t="s">
        <v>312</v>
      </c>
      <c r="E12" s="272"/>
      <c r="F12" s="272"/>
      <c r="G12" s="270">
        <v>10000</v>
      </c>
    </row>
    <row r="13" spans="1:12" s="224" customFormat="1" ht="44.25" customHeight="1">
      <c r="A13" s="258">
        <v>754</v>
      </c>
      <c r="B13" s="258">
        <v>75410</v>
      </c>
      <c r="C13" s="258">
        <v>6170</v>
      </c>
      <c r="D13" s="259" t="s">
        <v>313</v>
      </c>
      <c r="E13" s="272"/>
      <c r="F13" s="272"/>
      <c r="G13" s="270">
        <v>40000</v>
      </c>
    </row>
    <row r="14" spans="1:12" s="224" customFormat="1" ht="44.25" customHeight="1">
      <c r="A14" s="258">
        <v>754</v>
      </c>
      <c r="B14" s="258">
        <v>75421</v>
      </c>
      <c r="C14" s="258">
        <v>2310</v>
      </c>
      <c r="D14" s="263" t="s">
        <v>309</v>
      </c>
      <c r="E14" s="272"/>
      <c r="F14" s="272"/>
      <c r="G14" s="270">
        <v>565880</v>
      </c>
    </row>
    <row r="15" spans="1:12" s="224" customFormat="1" ht="51.75" customHeight="1">
      <c r="A15" s="258">
        <v>853</v>
      </c>
      <c r="B15" s="258">
        <v>85311</v>
      </c>
      <c r="C15" s="258">
        <v>2320</v>
      </c>
      <c r="D15" s="259" t="s">
        <v>314</v>
      </c>
      <c r="E15" s="259"/>
      <c r="F15" s="259"/>
      <c r="G15" s="277">
        <v>2700</v>
      </c>
      <c r="H15" s="226"/>
      <c r="I15" s="226"/>
      <c r="J15" s="226"/>
      <c r="K15" s="226"/>
      <c r="L15" s="226"/>
    </row>
    <row r="16" spans="1:12" s="224" customFormat="1" ht="51.75" customHeight="1">
      <c r="A16" s="258">
        <v>855</v>
      </c>
      <c r="B16" s="258">
        <v>85508</v>
      </c>
      <c r="C16" s="258">
        <v>2320</v>
      </c>
      <c r="D16" s="259" t="s">
        <v>314</v>
      </c>
      <c r="E16" s="259"/>
      <c r="F16" s="259"/>
      <c r="G16" s="277">
        <v>586057</v>
      </c>
      <c r="H16" s="226"/>
      <c r="I16" s="226"/>
      <c r="J16" s="226"/>
      <c r="K16" s="226"/>
      <c r="L16" s="226"/>
    </row>
    <row r="17" spans="1:12" s="224" customFormat="1" ht="47.25" customHeight="1">
      <c r="A17" s="258">
        <v>855</v>
      </c>
      <c r="B17" s="258">
        <v>85509</v>
      </c>
      <c r="C17" s="258">
        <v>2330</v>
      </c>
      <c r="D17" s="259" t="s">
        <v>315</v>
      </c>
      <c r="E17" s="259"/>
      <c r="F17" s="259"/>
      <c r="G17" s="277">
        <v>137000</v>
      </c>
      <c r="H17" s="226"/>
      <c r="I17" s="226"/>
      <c r="J17" s="226"/>
      <c r="K17" s="226"/>
      <c r="L17" s="226"/>
    </row>
    <row r="18" spans="1:12" s="224" customFormat="1" ht="51.75" customHeight="1">
      <c r="A18" s="258">
        <v>855</v>
      </c>
      <c r="B18" s="258">
        <v>85510</v>
      </c>
      <c r="C18" s="258">
        <v>2320</v>
      </c>
      <c r="D18" s="259" t="s">
        <v>314</v>
      </c>
      <c r="E18" s="259"/>
      <c r="F18" s="259"/>
      <c r="G18" s="277">
        <f>163724-12000</f>
        <v>151724</v>
      </c>
      <c r="H18" s="226"/>
      <c r="I18" s="226"/>
      <c r="J18" s="226"/>
      <c r="K18" s="226"/>
      <c r="L18" s="226"/>
    </row>
    <row r="19" spans="1:12" s="224" customFormat="1" ht="48" customHeight="1">
      <c r="A19" s="258">
        <v>900</v>
      </c>
      <c r="B19" s="258">
        <v>90095</v>
      </c>
      <c r="C19" s="258">
        <v>2710</v>
      </c>
      <c r="D19" s="259" t="s">
        <v>312</v>
      </c>
      <c r="E19" s="259"/>
      <c r="F19" s="259"/>
      <c r="G19" s="277">
        <v>10000</v>
      </c>
      <c r="H19" s="226"/>
      <c r="I19" s="226"/>
      <c r="J19" s="226"/>
      <c r="K19" s="226"/>
      <c r="L19" s="226"/>
    </row>
    <row r="20" spans="1:12" s="224" customFormat="1" ht="25.5" customHeight="1">
      <c r="A20" s="258">
        <v>921</v>
      </c>
      <c r="B20" s="258">
        <v>92116</v>
      </c>
      <c r="C20" s="258">
        <v>2480</v>
      </c>
      <c r="D20" s="259" t="s">
        <v>316</v>
      </c>
      <c r="E20" s="260">
        <v>754000</v>
      </c>
      <c r="F20" s="259"/>
      <c r="G20" s="277"/>
      <c r="H20" s="226"/>
      <c r="I20" s="226"/>
      <c r="J20" s="226"/>
      <c r="K20" s="226"/>
      <c r="L20" s="226"/>
    </row>
    <row r="21" spans="1:12" s="227" customFormat="1" ht="27" customHeight="1">
      <c r="A21" s="427" t="s">
        <v>317</v>
      </c>
      <c r="B21" s="427"/>
      <c r="C21" s="427"/>
      <c r="D21" s="427"/>
      <c r="E21" s="273">
        <f>SUM(E8:E20)</f>
        <v>754000</v>
      </c>
      <c r="F21" s="273">
        <f>SUM(F8:F20)</f>
        <v>0</v>
      </c>
      <c r="G21" s="273">
        <f>SUM(G8:G20)</f>
        <v>3351979</v>
      </c>
      <c r="I21" s="228"/>
    </row>
    <row r="22" spans="1:12" s="227" customFormat="1" ht="47.25" customHeight="1">
      <c r="A22" s="428" t="s">
        <v>318</v>
      </c>
      <c r="B22" s="428"/>
      <c r="C22" s="428"/>
      <c r="D22" s="267" t="s">
        <v>32</v>
      </c>
      <c r="E22" s="267" t="s">
        <v>308</v>
      </c>
      <c r="F22" s="267" t="s">
        <v>308</v>
      </c>
      <c r="G22" s="267" t="s">
        <v>308</v>
      </c>
      <c r="I22" s="228"/>
      <c r="K22" s="229"/>
    </row>
    <row r="23" spans="1:12" s="224" customFormat="1" ht="54" customHeight="1">
      <c r="A23" s="274" t="s">
        <v>141</v>
      </c>
      <c r="B23" s="274" t="s">
        <v>319</v>
      </c>
      <c r="C23" s="274" t="s">
        <v>320</v>
      </c>
      <c r="D23" s="259" t="s">
        <v>321</v>
      </c>
      <c r="E23" s="272"/>
      <c r="F23" s="272"/>
      <c r="G23" s="270">
        <v>70000</v>
      </c>
      <c r="I23" s="230"/>
      <c r="K23" s="219"/>
    </row>
    <row r="24" spans="1:12" s="224" customFormat="1" ht="59.25" customHeight="1">
      <c r="A24" s="258">
        <v>630</v>
      </c>
      <c r="B24" s="258">
        <v>63003</v>
      </c>
      <c r="C24" s="258">
        <v>2360</v>
      </c>
      <c r="D24" s="259" t="s">
        <v>322</v>
      </c>
      <c r="E24" s="272"/>
      <c r="F24" s="272"/>
      <c r="G24" s="270">
        <v>8000</v>
      </c>
      <c r="I24" s="230"/>
      <c r="K24" s="219"/>
    </row>
    <row r="25" spans="1:12" s="224" customFormat="1" ht="63.75" customHeight="1">
      <c r="A25" s="258">
        <v>754</v>
      </c>
      <c r="B25" s="258">
        <v>75495</v>
      </c>
      <c r="C25" s="258">
        <v>2360</v>
      </c>
      <c r="D25" s="259" t="s">
        <v>322</v>
      </c>
      <c r="E25" s="272"/>
      <c r="F25" s="272"/>
      <c r="G25" s="270">
        <v>10000</v>
      </c>
      <c r="I25" s="230"/>
      <c r="K25" s="219"/>
    </row>
    <row r="26" spans="1:12" s="224" customFormat="1" ht="63.75" customHeight="1">
      <c r="A26" s="258">
        <v>755</v>
      </c>
      <c r="B26" s="258">
        <v>75515</v>
      </c>
      <c r="C26" s="258">
        <v>2360</v>
      </c>
      <c r="D26" s="259" t="s">
        <v>322</v>
      </c>
      <c r="E26" s="272"/>
      <c r="F26" s="272"/>
      <c r="G26" s="270">
        <v>190080</v>
      </c>
      <c r="I26" s="230"/>
      <c r="K26" s="219"/>
    </row>
    <row r="27" spans="1:12" s="224" customFormat="1" ht="31.5" customHeight="1">
      <c r="A27" s="258">
        <v>801</v>
      </c>
      <c r="B27" s="258">
        <v>80102</v>
      </c>
      <c r="C27" s="258">
        <v>2540</v>
      </c>
      <c r="D27" s="259" t="s">
        <v>323</v>
      </c>
      <c r="E27" s="260">
        <v>5513959</v>
      </c>
      <c r="F27" s="272"/>
      <c r="G27" s="270"/>
      <c r="I27" s="230"/>
      <c r="K27" s="219"/>
    </row>
    <row r="28" spans="1:12" s="224" customFormat="1" ht="31.5" customHeight="1">
      <c r="A28" s="258">
        <v>801</v>
      </c>
      <c r="B28" s="258">
        <v>80105</v>
      </c>
      <c r="C28" s="258">
        <v>2540</v>
      </c>
      <c r="D28" s="259" t="s">
        <v>323</v>
      </c>
      <c r="E28" s="260">
        <v>1456644</v>
      </c>
      <c r="F28" s="272"/>
      <c r="G28" s="270"/>
      <c r="I28" s="230"/>
      <c r="K28" s="219"/>
    </row>
    <row r="29" spans="1:12" s="224" customFormat="1" ht="32.25" customHeight="1">
      <c r="A29" s="258">
        <v>801</v>
      </c>
      <c r="B29" s="258">
        <v>80116</v>
      </c>
      <c r="C29" s="258">
        <v>2540</v>
      </c>
      <c r="D29" s="259" t="s">
        <v>323</v>
      </c>
      <c r="E29" s="260">
        <v>2640899</v>
      </c>
      <c r="F29" s="272"/>
      <c r="G29" s="270"/>
      <c r="I29" s="230"/>
      <c r="K29" s="219"/>
    </row>
    <row r="30" spans="1:12" s="224" customFormat="1" ht="32.25" customHeight="1">
      <c r="A30" s="258">
        <v>801</v>
      </c>
      <c r="B30" s="258">
        <v>80120</v>
      </c>
      <c r="C30" s="258">
        <v>2540</v>
      </c>
      <c r="D30" s="259" t="s">
        <v>323</v>
      </c>
      <c r="E30" s="260">
        <v>1865316</v>
      </c>
      <c r="F30" s="259"/>
      <c r="G30" s="260"/>
    </row>
    <row r="31" spans="1:12" s="224" customFormat="1" ht="47.25" customHeight="1">
      <c r="A31" s="258">
        <v>801</v>
      </c>
      <c r="B31" s="258">
        <v>80120</v>
      </c>
      <c r="C31" s="258">
        <v>2830</v>
      </c>
      <c r="D31" s="259" t="s">
        <v>321</v>
      </c>
      <c r="E31" s="260"/>
      <c r="F31" s="259"/>
      <c r="G31" s="260">
        <v>3718</v>
      </c>
    </row>
    <row r="32" spans="1:12" s="224" customFormat="1" ht="24.9" customHeight="1">
      <c r="A32" s="258">
        <v>801</v>
      </c>
      <c r="B32" s="258">
        <v>80150</v>
      </c>
      <c r="C32" s="258">
        <v>2540</v>
      </c>
      <c r="D32" s="259" t="s">
        <v>323</v>
      </c>
      <c r="E32" s="260">
        <v>5000</v>
      </c>
      <c r="F32" s="259"/>
      <c r="G32" s="260"/>
    </row>
    <row r="33" spans="1:11" s="224" customFormat="1" ht="31.5" customHeight="1">
      <c r="A33" s="258">
        <v>801</v>
      </c>
      <c r="B33" s="258">
        <v>80152</v>
      </c>
      <c r="C33" s="258">
        <v>2540</v>
      </c>
      <c r="D33" s="259" t="s">
        <v>323</v>
      </c>
      <c r="E33" s="260">
        <v>498989</v>
      </c>
      <c r="F33" s="259"/>
      <c r="G33" s="260"/>
    </row>
    <row r="34" spans="1:11" s="224" customFormat="1" ht="45" customHeight="1">
      <c r="A34" s="258">
        <v>801</v>
      </c>
      <c r="B34" s="258">
        <v>80153</v>
      </c>
      <c r="C34" s="258">
        <v>2830</v>
      </c>
      <c r="D34" s="259" t="s">
        <v>346</v>
      </c>
      <c r="E34" s="260"/>
      <c r="F34" s="259"/>
      <c r="G34" s="260">
        <v>25685</v>
      </c>
    </row>
    <row r="35" spans="1:11" s="224" customFormat="1" ht="52.5" customHeight="1">
      <c r="A35" s="258">
        <v>851</v>
      </c>
      <c r="B35" s="258">
        <v>85111</v>
      </c>
      <c r="C35" s="258">
        <v>6230</v>
      </c>
      <c r="D35" s="259" t="s">
        <v>324</v>
      </c>
      <c r="E35" s="260"/>
      <c r="F35" s="259"/>
      <c r="G35" s="260">
        <v>4295224</v>
      </c>
    </row>
    <row r="36" spans="1:11" s="224" customFormat="1" ht="36.75" customHeight="1">
      <c r="A36" s="258">
        <v>852</v>
      </c>
      <c r="B36" s="258">
        <v>85202</v>
      </c>
      <c r="C36" s="258">
        <v>2820</v>
      </c>
      <c r="D36" s="259" t="s">
        <v>325</v>
      </c>
      <c r="E36" s="259"/>
      <c r="F36" s="259"/>
      <c r="G36" s="260">
        <v>297700</v>
      </c>
    </row>
    <row r="37" spans="1:11" s="224" customFormat="1" ht="36.75" customHeight="1">
      <c r="A37" s="258">
        <v>852</v>
      </c>
      <c r="B37" s="258">
        <v>85220</v>
      </c>
      <c r="C37" s="258">
        <v>2820</v>
      </c>
      <c r="D37" s="259" t="s">
        <v>325</v>
      </c>
      <c r="E37" s="259"/>
      <c r="F37" s="259"/>
      <c r="G37" s="260">
        <v>165400</v>
      </c>
    </row>
    <row r="38" spans="1:11" s="224" customFormat="1" ht="36.75" customHeight="1">
      <c r="A38" s="258">
        <v>852</v>
      </c>
      <c r="B38" s="258">
        <v>85295</v>
      </c>
      <c r="C38" s="258">
        <v>2827</v>
      </c>
      <c r="D38" s="259" t="s">
        <v>325</v>
      </c>
      <c r="E38" s="259"/>
      <c r="F38" s="259"/>
      <c r="G38" s="260">
        <f>24300+24300</f>
        <v>48600</v>
      </c>
    </row>
    <row r="39" spans="1:11" s="224" customFormat="1" ht="34.5" customHeight="1">
      <c r="A39" s="258">
        <v>853</v>
      </c>
      <c r="B39" s="258">
        <v>85311</v>
      </c>
      <c r="C39" s="258">
        <v>2580</v>
      </c>
      <c r="D39" s="259" t="s">
        <v>326</v>
      </c>
      <c r="E39" s="260">
        <f>297185-15942</f>
        <v>281243</v>
      </c>
      <c r="F39" s="259"/>
      <c r="G39" s="260"/>
    </row>
    <row r="40" spans="1:11" s="224" customFormat="1" ht="49.5" customHeight="1">
      <c r="A40" s="258">
        <v>853</v>
      </c>
      <c r="B40" s="258">
        <v>85311</v>
      </c>
      <c r="C40" s="258">
        <v>6230</v>
      </c>
      <c r="D40" s="259" t="s">
        <v>324</v>
      </c>
      <c r="E40" s="260"/>
      <c r="F40" s="259"/>
      <c r="G40" s="260">
        <v>15942</v>
      </c>
    </row>
    <row r="41" spans="1:11" s="224" customFormat="1" ht="30.75" customHeight="1">
      <c r="A41" s="258">
        <v>854</v>
      </c>
      <c r="B41" s="258">
        <v>85404</v>
      </c>
      <c r="C41" s="258">
        <v>2540</v>
      </c>
      <c r="D41" s="259" t="s">
        <v>323</v>
      </c>
      <c r="E41" s="260">
        <v>478158</v>
      </c>
      <c r="F41" s="259"/>
      <c r="G41" s="260"/>
    </row>
    <row r="42" spans="1:11" s="224" customFormat="1" ht="30.75" customHeight="1">
      <c r="A42" s="258">
        <v>854</v>
      </c>
      <c r="B42" s="258">
        <v>85410</v>
      </c>
      <c r="C42" s="258">
        <v>2540</v>
      </c>
      <c r="D42" s="259" t="s">
        <v>323</v>
      </c>
      <c r="E42" s="260">
        <v>94040</v>
      </c>
      <c r="F42" s="259"/>
      <c r="G42" s="260"/>
    </row>
    <row r="43" spans="1:11" s="224" customFormat="1" ht="60.75" customHeight="1">
      <c r="A43" s="258">
        <v>921</v>
      </c>
      <c r="B43" s="258">
        <v>92105</v>
      </c>
      <c r="C43" s="258">
        <v>2360</v>
      </c>
      <c r="D43" s="259" t="s">
        <v>322</v>
      </c>
      <c r="E43" s="260"/>
      <c r="F43" s="259"/>
      <c r="G43" s="260">
        <v>90000</v>
      </c>
    </row>
    <row r="44" spans="1:11" s="224" customFormat="1" ht="60.75" customHeight="1">
      <c r="A44" s="258">
        <v>921</v>
      </c>
      <c r="B44" s="258">
        <v>92120</v>
      </c>
      <c r="C44" s="258">
        <v>2720</v>
      </c>
      <c r="D44" s="259" t="s">
        <v>327</v>
      </c>
      <c r="E44" s="260"/>
      <c r="F44" s="259"/>
      <c r="G44" s="260">
        <f>60000-50000</f>
        <v>10000</v>
      </c>
    </row>
    <row r="45" spans="1:11" s="224" customFormat="1" ht="54" customHeight="1">
      <c r="A45" s="258">
        <v>921</v>
      </c>
      <c r="B45" s="258">
        <v>92120</v>
      </c>
      <c r="C45" s="258">
        <v>6560</v>
      </c>
      <c r="D45" s="352" t="s">
        <v>340</v>
      </c>
      <c r="E45" s="260"/>
      <c r="F45" s="259"/>
      <c r="G45" s="260">
        <v>50000</v>
      </c>
    </row>
    <row r="46" spans="1:11" s="224" customFormat="1" ht="60.75" customHeight="1">
      <c r="A46" s="258">
        <v>926</v>
      </c>
      <c r="B46" s="258">
        <v>92605</v>
      </c>
      <c r="C46" s="258">
        <v>2360</v>
      </c>
      <c r="D46" s="259" t="s">
        <v>322</v>
      </c>
      <c r="E46" s="353"/>
      <c r="F46" s="259"/>
      <c r="G46" s="260">
        <v>30000</v>
      </c>
      <c r="I46" s="230"/>
      <c r="K46" s="230"/>
    </row>
    <row r="47" spans="1:11" s="224" customFormat="1" ht="22.5" customHeight="1">
      <c r="A47" s="429" t="s">
        <v>328</v>
      </c>
      <c r="B47" s="429"/>
      <c r="C47" s="429"/>
      <c r="D47" s="429"/>
      <c r="E47" s="273">
        <f>SUM(E23:E46)</f>
        <v>12834248</v>
      </c>
      <c r="F47" s="273">
        <f>SUM(F23:F46)</f>
        <v>0</v>
      </c>
      <c r="G47" s="273">
        <f>SUM(G23:G46)</f>
        <v>5310349</v>
      </c>
    </row>
    <row r="48" spans="1:11" s="231" customFormat="1" ht="26.25" customHeight="1">
      <c r="A48" s="430" t="s">
        <v>329</v>
      </c>
      <c r="B48" s="430"/>
      <c r="C48" s="430"/>
      <c r="D48" s="430"/>
      <c r="E48" s="430"/>
      <c r="F48" s="430"/>
      <c r="G48" s="275">
        <f>SUM(E21,G21,E47,G47)</f>
        <v>22250576</v>
      </c>
    </row>
    <row r="49" spans="1:3" ht="15.75" customHeight="1"/>
    <row r="50" spans="1:3" ht="15.75" customHeight="1"/>
    <row r="51" spans="1:3" ht="15.75" customHeight="1"/>
    <row r="52" spans="1:3" ht="15.75" customHeight="1">
      <c r="A52" s="220"/>
      <c r="B52" s="220"/>
      <c r="C52" s="220"/>
    </row>
    <row r="53" spans="1:3" ht="15.75" customHeight="1">
      <c r="A53" s="220"/>
      <c r="B53" s="220"/>
      <c r="C53" s="220"/>
    </row>
    <row r="54" spans="1:3" ht="15.75" customHeight="1">
      <c r="A54" s="220"/>
      <c r="B54" s="220"/>
      <c r="C54" s="220"/>
    </row>
    <row r="55" spans="1:3" ht="15.75" customHeight="1"/>
    <row r="56" spans="1:3" ht="15.75" customHeight="1"/>
    <row r="57" spans="1:3" ht="15.75" customHeight="1"/>
    <row r="58" spans="1:3" ht="15.75" customHeight="1"/>
    <row r="59" spans="1:3" ht="15.75" customHeight="1"/>
    <row r="60" spans="1:3" ht="15.75" customHeight="1"/>
    <row r="61" spans="1:3" ht="15.75" customHeight="1"/>
    <row r="62" spans="1:3" ht="15.75" customHeight="1"/>
  </sheetData>
  <sheetProtection formatColumns="0" formatRows="0"/>
  <autoFilter ref="C1:C62" xr:uid="{00000000-0001-0000-0400-000000000000}"/>
  <mergeCells count="11">
    <mergeCell ref="A7:C7"/>
    <mergeCell ref="A21:D21"/>
    <mergeCell ref="A22:C22"/>
    <mergeCell ref="A47:D47"/>
    <mergeCell ref="A48:F48"/>
    <mergeCell ref="A2:G2"/>
    <mergeCell ref="A4:A5"/>
    <mergeCell ref="B4:B5"/>
    <mergeCell ref="C4:C5"/>
    <mergeCell ref="D4:D5"/>
    <mergeCell ref="E4:G4"/>
  </mergeCells>
  <pageMargins left="0.59055118110236227" right="0.31496062992125984" top="1.4173228346456694" bottom="0.62992125984251968" header="0.51181102362204722" footer="0.47244094488188981"/>
  <pageSetup paperSize="9" scale="85" orientation="portrait" horizontalDpi="4294967295" verticalDpi="300" r:id="rId1"/>
  <headerFooter differentFirst="1" alignWithMargins="0">
    <oddFooter>&amp;C&amp;P</oddFooter>
    <firstHeader>&amp;R&amp;10Załącznik Nr 1 
do uchwały Nr .................
Rady Powiatu  Otwockiego
z dnia ..............................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Tab.2a </vt:lpstr>
      <vt:lpstr>Tab.3</vt:lpstr>
      <vt:lpstr>Tab.5 </vt:lpstr>
      <vt:lpstr>Tab.6 </vt:lpstr>
      <vt:lpstr>Zał.1 </vt:lpstr>
      <vt:lpstr>'Tab.2a '!Obszar_wydruku</vt:lpstr>
      <vt:lpstr>Tab.3!Obszar_wydruku</vt:lpstr>
      <vt:lpstr>'Tab.5 '!Obszar_wydruku</vt:lpstr>
      <vt:lpstr>'Zał.1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ORIS</cp:lastModifiedBy>
  <cp:lastPrinted>2022-09-20T13:35:06Z</cp:lastPrinted>
  <dcterms:created xsi:type="dcterms:W3CDTF">2015-10-09T11:05:37Z</dcterms:created>
  <dcterms:modified xsi:type="dcterms:W3CDTF">2022-09-21T07:41:45Z</dcterms:modified>
</cp:coreProperties>
</file>