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M\Desktop\sprawozdania\"/>
    </mc:Choice>
  </mc:AlternateContent>
  <bookViews>
    <workbookView xWindow="0" yWindow="0" windowWidth="19200" windowHeight="10995" activeTab="4"/>
  </bookViews>
  <sheets>
    <sheet name="Dochody Z1" sheetId="5" r:id="rId1"/>
    <sheet name="Dochody JO Z1A" sheetId="4" r:id="rId2"/>
    <sheet name="wydatki źr.fin." sheetId="7" r:id="rId3"/>
    <sheet name="DPS - DOD.ŚR." sheetId="8" r:id="rId4"/>
    <sheet name="Wydatki JO Z2A" sheetId="6" r:id="rId5"/>
  </sheets>
  <definedNames>
    <definedName name="_xlnm.Print_Area" localSheetId="1">'Dochody JO Z1A'!$A$1:$J$14</definedName>
    <definedName name="_xlnm.Print_Area" localSheetId="0">'Dochody Z1'!$A$1:$F$32</definedName>
    <definedName name="_xlnm.Print_Area" localSheetId="3">'DPS - DOD.ŚR.'!$A$1:$F$22</definedName>
    <definedName name="_xlnm.Print_Area" localSheetId="4">'Wydatki JO Z2A'!$A$1:$J$13</definedName>
    <definedName name="_xlnm.Print_Area" localSheetId="2">'wydatki źr.fin.'!$A$1:$J$48</definedName>
  </definedNames>
  <calcPr calcId="152511"/>
  <fileRecoveryPr autoRecover="0"/>
</workbook>
</file>

<file path=xl/calcChain.xml><?xml version="1.0" encoding="utf-8"?>
<calcChain xmlns="http://schemas.openxmlformats.org/spreadsheetml/2006/main">
  <c r="A8" i="6" l="1"/>
  <c r="I35" i="7"/>
  <c r="J35" i="7"/>
  <c r="H35" i="7"/>
  <c r="G35" i="7"/>
  <c r="F35" i="7"/>
  <c r="E35" i="7"/>
  <c r="D35" i="7"/>
  <c r="A9" i="4"/>
  <c r="E24" i="5"/>
  <c r="D24" i="5"/>
  <c r="E25" i="7"/>
  <c r="D25" i="7"/>
  <c r="E13" i="7"/>
  <c r="D13" i="7"/>
  <c r="H13" i="7" s="1"/>
  <c r="D12" i="7"/>
  <c r="H12" i="7" s="1"/>
  <c r="I27" i="7"/>
  <c r="J27" i="7" s="1"/>
  <c r="H27" i="7"/>
  <c r="E11" i="7"/>
  <c r="D11" i="7"/>
  <c r="H11" i="7" s="1"/>
  <c r="G20" i="7"/>
  <c r="F20" i="7"/>
  <c r="E28" i="7"/>
  <c r="I28" i="7" s="1"/>
  <c r="D28" i="7"/>
  <c r="H28" i="7" s="1"/>
  <c r="E27" i="7"/>
  <c r="D27" i="7"/>
  <c r="E26" i="7"/>
  <c r="I26" i="7" s="1"/>
  <c r="D26" i="7"/>
  <c r="H26" i="7" s="1"/>
  <c r="H8" i="6" s="1"/>
  <c r="E20" i="8"/>
  <c r="E19" i="8"/>
  <c r="E15" i="8"/>
  <c r="E10" i="8"/>
  <c r="E18" i="8"/>
  <c r="D10" i="8"/>
  <c r="D6" i="8" s="1"/>
  <c r="D15" i="8"/>
  <c r="D14" i="8"/>
  <c r="D20" i="8"/>
  <c r="D19" i="8"/>
  <c r="D18" i="8"/>
  <c r="E13" i="8"/>
  <c r="D13" i="8"/>
  <c r="E8" i="8"/>
  <c r="C16" i="8"/>
  <c r="C11" i="8"/>
  <c r="C6" i="8"/>
  <c r="M10" i="6"/>
  <c r="J28" i="7" l="1"/>
  <c r="D20" i="7"/>
  <c r="E20" i="7"/>
  <c r="H9" i="6"/>
  <c r="H10" i="6"/>
  <c r="J26" i="7"/>
  <c r="D11" i="8"/>
  <c r="D16" i="8"/>
  <c r="E16" i="8"/>
  <c r="E11" i="8"/>
  <c r="E6" i="8"/>
  <c r="C21" i="8"/>
  <c r="H42" i="7"/>
  <c r="H41" i="7"/>
  <c r="H25" i="7"/>
  <c r="D21" i="8" l="1"/>
  <c r="E12" i="7"/>
  <c r="E21" i="8"/>
  <c r="I12" i="4"/>
  <c r="H12" i="4"/>
  <c r="H7" i="4"/>
  <c r="D8" i="5"/>
  <c r="E8" i="5"/>
  <c r="E28" i="5"/>
  <c r="D28" i="5"/>
  <c r="D26" i="5"/>
  <c r="D21" i="5"/>
  <c r="D16" i="5"/>
  <c r="D14" i="5"/>
  <c r="D12" i="5"/>
  <c r="F31" i="5"/>
  <c r="D7" i="5" l="1"/>
  <c r="D23" i="5"/>
  <c r="H43" i="7"/>
  <c r="H47" i="7"/>
  <c r="I47" i="7"/>
  <c r="I24" i="7"/>
  <c r="H24" i="7"/>
  <c r="I22" i="7"/>
  <c r="H22" i="7"/>
  <c r="K13" i="6"/>
  <c r="L13" i="6"/>
  <c r="J22" i="7" l="1"/>
  <c r="M13" i="6"/>
  <c r="J24" i="7"/>
  <c r="F20" i="5" l="1"/>
  <c r="F17" i="5"/>
  <c r="I46" i="7"/>
  <c r="H46" i="7"/>
  <c r="G44" i="7"/>
  <c r="F44" i="7"/>
  <c r="E44" i="7"/>
  <c r="D44" i="7"/>
  <c r="J46" i="7" l="1"/>
  <c r="I25" i="7"/>
  <c r="J25" i="7" l="1"/>
  <c r="G37" i="7"/>
  <c r="F37" i="7"/>
  <c r="E37" i="7"/>
  <c r="I39" i="7"/>
  <c r="H39" i="7"/>
  <c r="D37" i="7"/>
  <c r="I21" i="7"/>
  <c r="H21" i="7"/>
  <c r="J39" i="7" l="1"/>
  <c r="J21" i="7"/>
  <c r="I38" i="7" l="1"/>
  <c r="I37" i="7" s="1"/>
  <c r="E40" i="7"/>
  <c r="E34" i="7" s="1"/>
  <c r="F40" i="7"/>
  <c r="F34" i="7" s="1"/>
  <c r="G40" i="7"/>
  <c r="G34" i="7" s="1"/>
  <c r="D40" i="7"/>
  <c r="D34" i="7" s="1"/>
  <c r="I45" i="7"/>
  <c r="H45" i="7"/>
  <c r="I33" i="7"/>
  <c r="H33" i="7"/>
  <c r="G32" i="7"/>
  <c r="F32" i="7"/>
  <c r="E32" i="7"/>
  <c r="D32" i="7"/>
  <c r="F16" i="7"/>
  <c r="G16" i="7"/>
  <c r="I43" i="7"/>
  <c r="I42" i="7"/>
  <c r="I41" i="7"/>
  <c r="H38" i="7"/>
  <c r="H37" i="7" s="1"/>
  <c r="I36" i="7"/>
  <c r="H36" i="7"/>
  <c r="H31" i="7"/>
  <c r="I31" i="7"/>
  <c r="H13" i="4"/>
  <c r="I10" i="4"/>
  <c r="H10" i="4"/>
  <c r="H9" i="4"/>
  <c r="I8" i="4"/>
  <c r="H8" i="4"/>
  <c r="I7" i="4"/>
  <c r="E26" i="5"/>
  <c r="E23" i="5" s="1"/>
  <c r="F27" i="5"/>
  <c r="E21" i="5"/>
  <c r="E16" i="5"/>
  <c r="F16" i="5" s="1"/>
  <c r="F30" i="5"/>
  <c r="F29" i="5"/>
  <c r="I44" i="7" l="1"/>
  <c r="H44" i="7"/>
  <c r="H40" i="7"/>
  <c r="J47" i="7"/>
  <c r="H32" i="7"/>
  <c r="J33" i="7"/>
  <c r="I40" i="7"/>
  <c r="J45" i="7"/>
  <c r="J36" i="7"/>
  <c r="I32" i="7"/>
  <c r="J41" i="7"/>
  <c r="J43" i="7"/>
  <c r="J42" i="7"/>
  <c r="J38" i="7"/>
  <c r="J31" i="7"/>
  <c r="J37" i="7"/>
  <c r="F24" i="5"/>
  <c r="F26" i="5"/>
  <c r="H34" i="7" l="1"/>
  <c r="I34" i="7"/>
  <c r="J44" i="7"/>
  <c r="J40" i="7"/>
  <c r="J32" i="7"/>
  <c r="I13" i="4"/>
  <c r="I11" i="4"/>
  <c r="H11" i="4"/>
  <c r="H14" i="4" s="1"/>
  <c r="I9" i="4"/>
  <c r="I14" i="4" l="1"/>
  <c r="I23" i="7"/>
  <c r="I20" i="7" s="1"/>
  <c r="H23" i="7"/>
  <c r="H20" i="7" s="1"/>
  <c r="I19" i="7"/>
  <c r="H19" i="7"/>
  <c r="I17" i="7"/>
  <c r="H17" i="7"/>
  <c r="H11" i="6" s="1"/>
  <c r="I15" i="7"/>
  <c r="I12" i="6" s="1"/>
  <c r="H15" i="7"/>
  <c r="H12" i="6" s="1"/>
  <c r="I13" i="7"/>
  <c r="I10" i="6" s="1"/>
  <c r="I12" i="7"/>
  <c r="I9" i="6" s="1"/>
  <c r="I11" i="7"/>
  <c r="I8" i="6" s="1"/>
  <c r="H8" i="7"/>
  <c r="H7" i="6" s="1"/>
  <c r="I8" i="7"/>
  <c r="I7" i="6" s="1"/>
  <c r="I7" i="7"/>
  <c r="I6" i="6" s="1"/>
  <c r="H7" i="7"/>
  <c r="H6" i="6" s="1"/>
  <c r="I11" i="6" l="1"/>
  <c r="I13" i="6"/>
  <c r="H13" i="6"/>
  <c r="J23" i="7"/>
  <c r="G30" i="7"/>
  <c r="G29" i="7" s="1"/>
  <c r="F30" i="7"/>
  <c r="F29" i="7" s="1"/>
  <c r="E30" i="7"/>
  <c r="E29" i="7" s="1"/>
  <c r="D30" i="7"/>
  <c r="D29" i="7" s="1"/>
  <c r="I30" i="7"/>
  <c r="I29" i="7" s="1"/>
  <c r="H30" i="7"/>
  <c r="H29" i="7" s="1"/>
  <c r="J19" i="7"/>
  <c r="G18" i="7"/>
  <c r="F18" i="7"/>
  <c r="E18" i="7"/>
  <c r="D18" i="7"/>
  <c r="I18" i="7"/>
  <c r="H18" i="7"/>
  <c r="J17" i="7"/>
  <c r="E16" i="7"/>
  <c r="D16" i="7"/>
  <c r="I16" i="7"/>
  <c r="H16" i="7"/>
  <c r="J15" i="7"/>
  <c r="G14" i="7"/>
  <c r="F14" i="7"/>
  <c r="E14" i="7"/>
  <c r="D14" i="7"/>
  <c r="I14" i="7"/>
  <c r="H14" i="7"/>
  <c r="J13" i="7"/>
  <c r="J12" i="7"/>
  <c r="B12" i="7"/>
  <c r="B13" i="7" s="1"/>
  <c r="J11" i="7"/>
  <c r="G10" i="7"/>
  <c r="F10" i="7"/>
  <c r="E10" i="7"/>
  <c r="D10" i="7"/>
  <c r="I10" i="7"/>
  <c r="H10" i="7"/>
  <c r="J8" i="7"/>
  <c r="J7" i="7"/>
  <c r="G6" i="7"/>
  <c r="G5" i="7" s="1"/>
  <c r="F6" i="7"/>
  <c r="F5" i="7" s="1"/>
  <c r="E6" i="7"/>
  <c r="D6" i="7"/>
  <c r="I6" i="7"/>
  <c r="H6" i="7"/>
  <c r="H5" i="7" s="1"/>
  <c r="F9" i="7" l="1"/>
  <c r="F48" i="7" s="1"/>
  <c r="G9" i="7"/>
  <c r="G48" i="7" s="1"/>
  <c r="H9" i="7"/>
  <c r="H48" i="7" s="1"/>
  <c r="I9" i="7"/>
  <c r="E9" i="7"/>
  <c r="D9" i="7"/>
  <c r="E5" i="7"/>
  <c r="D5" i="7"/>
  <c r="J6" i="7"/>
  <c r="J10" i="7"/>
  <c r="J14" i="7"/>
  <c r="J16" i="7"/>
  <c r="J18" i="7"/>
  <c r="J20" i="7"/>
  <c r="J30" i="7"/>
  <c r="I5" i="7"/>
  <c r="E19" i="5"/>
  <c r="E18" i="5" s="1"/>
  <c r="D19" i="5"/>
  <c r="F22" i="5"/>
  <c r="F15" i="5"/>
  <c r="F13" i="5"/>
  <c r="F11" i="5"/>
  <c r="F10" i="5"/>
  <c r="F9" i="5"/>
  <c r="B10" i="5"/>
  <c r="B11" i="5" s="1"/>
  <c r="E12" i="5"/>
  <c r="E14" i="5"/>
  <c r="E7" i="5" l="1"/>
  <c r="E32" i="5" s="1"/>
  <c r="D48" i="7"/>
  <c r="E48" i="7"/>
  <c r="I48" i="7"/>
  <c r="F19" i="5"/>
  <c r="F14" i="5"/>
  <c r="J9" i="7"/>
  <c r="J5" i="7"/>
  <c r="J29" i="7"/>
  <c r="F12" i="5"/>
  <c r="D18" i="5"/>
  <c r="D32" i="5" s="1"/>
  <c r="J48" i="7" l="1"/>
  <c r="J34" i="7"/>
  <c r="F18" i="5"/>
  <c r="F21" i="5"/>
  <c r="F8" i="5"/>
  <c r="F28" i="5" l="1"/>
  <c r="F7" i="5"/>
  <c r="F32" i="5" l="1"/>
  <c r="F23" i="5" l="1"/>
  <c r="G13" i="6"/>
  <c r="F13" i="6"/>
  <c r="E13" i="6"/>
  <c r="D13" i="6"/>
  <c r="J12" i="6"/>
  <c r="J11" i="6"/>
  <c r="J10" i="6"/>
  <c r="J9" i="6"/>
  <c r="J8" i="6"/>
  <c r="C13" i="6"/>
  <c r="J7" i="6"/>
  <c r="A9" i="6"/>
  <c r="A10" i="6" s="1"/>
  <c r="A11" i="6" s="1"/>
  <c r="A12" i="6" s="1"/>
  <c r="J6" i="6"/>
  <c r="J13" i="6" l="1"/>
  <c r="G14" i="4"/>
  <c r="F14" i="4"/>
  <c r="E14" i="4"/>
  <c r="D14" i="4"/>
  <c r="J13" i="4"/>
  <c r="J12" i="4"/>
  <c r="J11" i="4"/>
  <c r="J10" i="4"/>
  <c r="J9" i="4"/>
  <c r="C14" i="4"/>
  <c r="J8" i="4"/>
  <c r="A10" i="4"/>
  <c r="A11" i="4" s="1"/>
  <c r="A12" i="4" s="1"/>
  <c r="A13" i="4" s="1"/>
  <c r="J7" i="4"/>
  <c r="J14" i="4" l="1"/>
</calcChain>
</file>

<file path=xl/sharedStrings.xml><?xml version="1.0" encoding="utf-8"?>
<sst xmlns="http://schemas.openxmlformats.org/spreadsheetml/2006/main" count="193" uniqueCount="102">
  <si>
    <t>Lp</t>
  </si>
  <si>
    <t>saldo środków na RB</t>
  </si>
  <si>
    <t>śr. Na wyd.</t>
  </si>
  <si>
    <t>zwr. Wyd.</t>
  </si>
  <si>
    <t>wydatki</t>
  </si>
  <si>
    <t>Razem</t>
  </si>
  <si>
    <t>prow. bank.</t>
  </si>
  <si>
    <t>29.12.2015 r.</t>
  </si>
  <si>
    <t>Plan dochodów</t>
  </si>
  <si>
    <t>Wykonanie</t>
  </si>
  <si>
    <t>Plan wydatków</t>
  </si>
  <si>
    <t>Domy dla Dzieci w Otwocku</t>
  </si>
  <si>
    <t>Ognisko Wychowawcze "Świder"</t>
  </si>
  <si>
    <t>Powiatowe Centrum Pomocy Rodzinie</t>
  </si>
  <si>
    <t>Środowiskowy Dom Samopomocy</t>
  </si>
  <si>
    <t>%</t>
  </si>
  <si>
    <t>Załącznik Nr 1</t>
  </si>
  <si>
    <t>Dział</t>
  </si>
  <si>
    <t>Pomoc społeczna</t>
  </si>
  <si>
    <t>Rodzinny Dom Dziecka w Podbieli</t>
  </si>
  <si>
    <t>Rozdział</t>
  </si>
  <si>
    <t>Jednostka</t>
  </si>
  <si>
    <t>Domy Pomocy Społecznej</t>
  </si>
  <si>
    <t>Dom Pomocy Społecznej w Karczewie</t>
  </si>
  <si>
    <t>Ośrodki wsparcia</t>
  </si>
  <si>
    <t>Rodziny zastępcze</t>
  </si>
  <si>
    <t>Powiatowe Centra Pomocy Rodzinie</t>
  </si>
  <si>
    <t>Pozostałe zadania w zakresie polityki społecznej</t>
  </si>
  <si>
    <t>Razem dochody</t>
  </si>
  <si>
    <t xml:space="preserve">Ochrona zdrowia </t>
  </si>
  <si>
    <t xml:space="preserve">Składki na ubezpieczenie zdrowotne </t>
  </si>
  <si>
    <t>Pomoc dla cudzoziemców</t>
  </si>
  <si>
    <t>Pozostała działalność</t>
  </si>
  <si>
    <t xml:space="preserve">Zespoły do spraw orzekania o niepełnosprawności </t>
  </si>
  <si>
    <t>% realizacji</t>
  </si>
  <si>
    <t>Zespoły do spraw orzekania o niepełnosprawności</t>
  </si>
  <si>
    <t>Załącznik Nr 1a</t>
  </si>
  <si>
    <t>Załącznik Nr 2a</t>
  </si>
  <si>
    <t>Domy pomocy społecznej</t>
  </si>
  <si>
    <t>Dom Pomocy Społecznej w Otwocku       ul. Konopnickiej</t>
  </si>
  <si>
    <t xml:space="preserve">Dom Pomocy Społecznej "Wrzos"             w Otwocku </t>
  </si>
  <si>
    <t>Dom Pomocy Społecznej w Otwocku, ul. Konopnickiej</t>
  </si>
  <si>
    <t>Załącznik Nr 2b</t>
  </si>
  <si>
    <t xml:space="preserve">Razem </t>
  </si>
  <si>
    <t>Dom Pomocy Społecznej w Otwocku           ul. Konopnickiej</t>
  </si>
  <si>
    <t xml:space="preserve">Dom Pomocy Społecznej "Wrzos"                      w Otwocku </t>
  </si>
  <si>
    <t>Dom Pomocy Społecznej w Otwocku ul. Konopnickiej</t>
  </si>
  <si>
    <t>Działalność placówek opiekuńczo-wychowawczych</t>
  </si>
  <si>
    <t>Rodzina</t>
  </si>
  <si>
    <t>Wspieranie rodziny</t>
  </si>
  <si>
    <t>PCPR "Poprawa funkcjonowania osób niesamodzielnych z terenu powiatu otwockiego poprzez uruchomienie usług socjalnych świadczonych w formie wsparcia dziennego" UE+BP</t>
  </si>
  <si>
    <t>PCPR "Aktywna Integracja w Powiecie Otwockim" UE</t>
  </si>
  <si>
    <t>PCPR "Aktywna Integracja w Powiecie Otwockim" wkład własny Powiatu Otwockiego</t>
  </si>
  <si>
    <t>Plan dochodów po zmianach na 31.12.2020r.</t>
  </si>
  <si>
    <t>Wykonanie dochodów na 31.12.2020r.</t>
  </si>
  <si>
    <t>Zestawienie dochodów zrealizowanych przez jednostki organizacyjne Pomocy Społecznej Powiatu Otwockiego na 31.12.2020 roku</t>
  </si>
  <si>
    <t>Plan i wykonanie wydatków budżetowych jednostek organizacyjnych Pomocy Społecznej Powiatu Otwockiego na 31.12.2020 roku  z uwzględnieniem źródeł finansowania wydatków, w szczegółowości rozdziałów klasyfikacji budżetowej</t>
  </si>
  <si>
    <t>Plan wydatków z dotacji celowych,   dotacji na zad. zlec. Wojewody Mazowieckiego, subewncji oraz środków Unii Europejskiej na 31.12.2020r.</t>
  </si>
  <si>
    <t>Wydatki finansowane z dotacji celowych,   dotacji na zad. zlec. Wojewody Mazowieckiego, subwencji oraz środków Unii Europejskiej na 31.12.2020r.</t>
  </si>
  <si>
    <t>Plan wydatków ze środków Powiatu Otwockiego             na 31.12.2020r.</t>
  </si>
  <si>
    <t>Wydatki finansowane z budżetu Powiatu Otwockiego           31.12.2020r.</t>
  </si>
  <si>
    <t>Razem plan wydatków po zmianach na 31.12.2020r.</t>
  </si>
  <si>
    <t>Razem wykonanie wydatków na 31.12.2020r.</t>
  </si>
  <si>
    <t>Zestawienie wydatków zrealizowanych przez jednostki organizacyjne Pomocy Społecznej Powiatu Otwockiego na 31.12.2020 roku</t>
  </si>
  <si>
    <t>Plan wydatków niewygasających z upływem 2019 roku</t>
  </si>
  <si>
    <t>Wykonanie wydatków niewygasających z upływem 2019 roku</t>
  </si>
  <si>
    <t>1)</t>
  </si>
  <si>
    <t>1.</t>
  </si>
  <si>
    <t>Grant "Wsparcie dla Mazowsza" - środki Unii Europejskiej i Budżetu Państwa</t>
  </si>
  <si>
    <t>Plan wydatków z dotacji celowych   Wojewody Mazowieckiego,  środków Unii Europejskiej i Budżetu Państwa na 31.12.2020r.</t>
  </si>
  <si>
    <t>Wydatki finansowane z dotacji celowych    Wojewody Mazowieckiego,  środków Unii Europejskiej  i Budżetu Państwa na 31.12.2020r.</t>
  </si>
  <si>
    <t>Wydatki poniesione ze środków Powiatu Otwockiego - w przypadku wymogu określonego przepisami lub umową o dofinansowanie</t>
  </si>
  <si>
    <t>2)</t>
  </si>
  <si>
    <t>Informacje uzupełniające</t>
  </si>
  <si>
    <t>*</t>
  </si>
  <si>
    <t>Powyższe zestawienie nie obejmuje dotacji Wojewody Mazowieckiego ze środków budżetu państwa na finansowanie kosztów pobytu Mieszkańców umieszczonych w DPS przez 2004 r.</t>
  </si>
  <si>
    <t>3)</t>
  </si>
  <si>
    <t>4)</t>
  </si>
  <si>
    <t>2.</t>
  </si>
  <si>
    <t>Nagrody dla Pracowników zatrudnionych w DPS w czasie pandemii COVID, doposażenie DPS - zwrot części dotacji w kwocie 560 zł z uwagi na oszczędności na doposażeniu - rozeznanie rynku</t>
  </si>
  <si>
    <t xml:space="preserve">Doposażenie DPS </t>
  </si>
  <si>
    <t xml:space="preserve">Nagrody dla Pracowników zatrudnionych w DPS w czasie pandemii COVID, doposażenie DPS </t>
  </si>
  <si>
    <t>Gratyfikacje finansowe dla Pracowników zatrudnionych w DPS w czasie pandemii COVID</t>
  </si>
  <si>
    <t>Gratyfikacje finansowe dla Pielęgniarek zatrudnionych w DPS w czasie pandemii COVID</t>
  </si>
  <si>
    <t>DPS Karczew - Grant "Wsparcie dla Mazowsza" - środki UE i BP</t>
  </si>
  <si>
    <t>DPS Otwock ul. Konopnickiej - Grant "Wsparcie dla Mazowsza" - środki UE i BP</t>
  </si>
  <si>
    <t>DPS "WRZOS" - Grant "Wsparcie dla Mazowsza" - środki UE i BP</t>
  </si>
  <si>
    <t>PCPR "Rodzinne Drogowskazy" UE</t>
  </si>
  <si>
    <t>Plan i wykonanie dochodów budżetowych jednostek organizacyjnych Pomocy Społecznej Powiatu Otwockiego na 31.12.2020 roku - w szczegółowości rozdziałów klasyfikacji budżetowej</t>
  </si>
  <si>
    <t>3.</t>
  </si>
  <si>
    <t>Zestawienie wydatków zrealizowanych z grantów i dotacji celowych uzyskanych przez Domy Pomocy Społecznej - jednostki budżetowe Powiatu Otwockiego w 2020 roku*</t>
  </si>
  <si>
    <t>Dodatki do wynagrodzeń dla Pracowników DPS pracujących w bezpośrednim kontakcie z Mieszkańcami (z wyjątkiem Kadry medycznej) wraz z pochodnymi oraz doposażenie DPS; Wkład własny nie był wymagany. Zwrot dofinansowania w łącznej kwocie 4.888,73 zł gł. z uwagi na zwolnienia i izolacje Pracowników</t>
  </si>
  <si>
    <t>Dodatki do wynagrodzeń dla Pracowników DPS pracujących w bezpośrednim kontakcie z Mieszkańcami (z wyjątkiem Kadry medycznej) wraz z pochodnymi oraz doposażenie DPS; Wkład własny nie był wymagany. Zwrot dofinansowania w łącznej kwocie 5.684,76 zł gł. z uwagi na zwolnienia i izolacje Pracowników</t>
  </si>
  <si>
    <t>Dodatki do wynagrodzeń dla Pracowników DPS pracujących w bezpośrednim kontakcie z Mieszkańcami (z wyjątkiem Kadry medycznej) wraz z pochodnymi oraz doposażenie DPS; Wkład własny nie był wymagany. Zwrot dofinansowania w łącznej kwocie 5.183,66 zł gł. z uwagi na zwolnienia i izolacje Pracowników</t>
  </si>
  <si>
    <t>Umowa z Wojewodą Mazowieckim 15/DPS/2020 z 14.08.2020 r.</t>
  </si>
  <si>
    <t>Umowa z Wojewodą Mazowieckim 15/DPS/DPS 2/2020 z 18.11.2020 r.</t>
  </si>
  <si>
    <t>Umowa z Wojewodą Mazowieckim 15/DPS/DPS 3/2020 z 03.12.2020 r.</t>
  </si>
  <si>
    <t>Załącznik Nr 2</t>
  </si>
  <si>
    <t>do sprawozdania z działalności PCPR w 2020r.</t>
  </si>
  <si>
    <t>do sprawozdania z działalnosci PCPR w 2020 r.</t>
  </si>
  <si>
    <t>do sprawozdania z działakności PCPR w 2020 r.</t>
  </si>
  <si>
    <t>do sprawozdania z działalnosci PCPR w 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</si>
</sst>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rgb="FFCCFFFF"/>
      <name val="Arial"/>
      <family val="2"/>
      <charset val="238"/>
    </font>
    <font>
      <i/>
      <sz val="12"/>
      <color theme="1"/>
      <name val="Arial"/>
      <family val="2"/>
      <charset val="238"/>
    </font>
    <font>
      <i/>
      <sz val="12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10" fontId="2" fillId="0" borderId="0" xfId="1" applyNumberFormat="1" applyFont="1" applyAlignment="1">
      <alignment vertical="center"/>
    </xf>
    <xf numFmtId="10" fontId="2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4" fontId="3" fillId="3" borderId="3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4" fontId="4" fillId="2" borderId="3" xfId="0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4" fontId="4" fillId="0" borderId="3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vertical="center" wrapText="1"/>
    </xf>
    <xf numFmtId="4" fontId="3" fillId="4" borderId="0" xfId="0" applyNumberFormat="1" applyFont="1" applyFill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4" fontId="3" fillId="3" borderId="3" xfId="0" applyNumberFormat="1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10" fontId="4" fillId="0" borderId="0" xfId="1" applyNumberFormat="1" applyFont="1" applyAlignment="1">
      <alignment vertical="center"/>
    </xf>
    <xf numFmtId="4" fontId="3" fillId="2" borderId="6" xfId="0" applyNumberFormat="1" applyFont="1" applyFill="1" applyBorder="1" applyAlignment="1">
      <alignment horizontal="center" vertical="center" wrapText="1"/>
    </xf>
    <xf numFmtId="10" fontId="3" fillId="0" borderId="0" xfId="1" applyNumberFormat="1" applyFont="1" applyAlignment="1">
      <alignment vertical="center"/>
    </xf>
    <xf numFmtId="10" fontId="4" fillId="0" borderId="0" xfId="1" applyNumberFormat="1" applyFont="1" applyAlignment="1">
      <alignment horizontal="center" vertical="center" wrapText="1"/>
    </xf>
    <xf numFmtId="10" fontId="3" fillId="2" borderId="3" xfId="1" applyNumberFormat="1" applyFont="1" applyFill="1" applyBorder="1" applyAlignment="1">
      <alignment horizontal="center" vertical="center" wrapText="1"/>
    </xf>
    <xf numFmtId="10" fontId="4" fillId="0" borderId="3" xfId="1" applyNumberFormat="1" applyFont="1" applyBorder="1" applyAlignment="1">
      <alignment horizontal="center" vertical="center" wrapText="1"/>
    </xf>
    <xf numFmtId="10" fontId="4" fillId="2" borderId="3" xfId="1" applyNumberFormat="1" applyFont="1" applyFill="1" applyBorder="1" applyAlignment="1">
      <alignment horizontal="center" vertical="center" wrapText="1"/>
    </xf>
    <xf numFmtId="10" fontId="3" fillId="3" borderId="3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4" fillId="0" borderId="0" xfId="0" applyFont="1"/>
    <xf numFmtId="10" fontId="4" fillId="0" borderId="0" xfId="1" applyNumberFormat="1" applyFont="1"/>
    <xf numFmtId="0" fontId="4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/>
    </xf>
    <xf numFmtId="10" fontId="4" fillId="0" borderId="3" xfId="1" applyNumberFormat="1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vertical="center"/>
    </xf>
    <xf numFmtId="10" fontId="3" fillId="2" borderId="6" xfId="1" applyNumberFormat="1" applyFont="1" applyFill="1" applyBorder="1" applyAlignment="1">
      <alignment vertical="center"/>
    </xf>
    <xf numFmtId="4" fontId="5" fillId="2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vertical="center"/>
    </xf>
    <xf numFmtId="4" fontId="5" fillId="2" borderId="3" xfId="0" applyNumberFormat="1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4" fontId="6" fillId="0" borderId="0" xfId="0" applyNumberFormat="1" applyFont="1"/>
    <xf numFmtId="0" fontId="6" fillId="0" borderId="0" xfId="0" applyFont="1"/>
    <xf numFmtId="10" fontId="6" fillId="0" borderId="0" xfId="1" applyNumberFormat="1" applyFont="1"/>
    <xf numFmtId="0" fontId="5" fillId="2" borderId="3" xfId="0" applyFont="1" applyFill="1" applyBorder="1" applyAlignment="1">
      <alignment horizontal="center" vertical="center" wrapText="1"/>
    </xf>
    <xf numFmtId="10" fontId="5" fillId="2" borderId="3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0" fontId="6" fillId="0" borderId="3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10" fontId="5" fillId="2" borderId="3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4" fontId="0" fillId="0" borderId="0" xfId="0" applyNumberFormat="1"/>
    <xf numFmtId="4" fontId="7" fillId="2" borderId="3" xfId="0" applyNumberFormat="1" applyFont="1" applyFill="1" applyBorder="1" applyAlignment="1">
      <alignment horizontal="right" vertical="center"/>
    </xf>
    <xf numFmtId="4" fontId="7" fillId="0" borderId="3" xfId="0" applyNumberFormat="1" applyFont="1" applyBorder="1" applyAlignment="1">
      <alignment horizontal="right" vertical="center"/>
    </xf>
    <xf numFmtId="4" fontId="7" fillId="0" borderId="3" xfId="0" applyNumberFormat="1" applyFont="1" applyBorder="1" applyAlignment="1">
      <alignment horizontal="right" vertical="center" wrapText="1"/>
    </xf>
    <xf numFmtId="4" fontId="8" fillId="3" borderId="3" xfId="0" applyNumberFormat="1" applyFont="1" applyFill="1" applyBorder="1" applyAlignment="1">
      <alignment horizontal="right" vertical="center"/>
    </xf>
    <xf numFmtId="10" fontId="9" fillId="2" borderId="3" xfId="1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4" fontId="11" fillId="0" borderId="3" xfId="0" applyNumberFormat="1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10" fontId="10" fillId="0" borderId="3" xfId="1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4" fontId="13" fillId="2" borderId="3" xfId="0" applyNumberFormat="1" applyFont="1" applyFill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vertical="center"/>
    </xf>
    <xf numFmtId="0" fontId="14" fillId="0" borderId="2" xfId="0" applyFont="1" applyBorder="1" applyAlignment="1">
      <alignment vertical="center" wrapText="1"/>
    </xf>
    <xf numFmtId="10" fontId="6" fillId="0" borderId="0" xfId="1" applyNumberFormat="1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4" fontId="7" fillId="0" borderId="3" xfId="0" applyNumberFormat="1" applyFont="1" applyBorder="1" applyAlignment="1">
      <alignment vertical="center"/>
    </xf>
    <xf numFmtId="10" fontId="13" fillId="2" borderId="3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4" fontId="5" fillId="0" borderId="0" xfId="0" applyNumberFormat="1" applyFont="1" applyAlignment="1">
      <alignment vertical="center"/>
    </xf>
    <xf numFmtId="10" fontId="5" fillId="0" borderId="0" xfId="1" applyNumberFormat="1" applyFont="1" applyAlignment="1">
      <alignment vertical="center"/>
    </xf>
    <xf numFmtId="10" fontId="15" fillId="0" borderId="3" xfId="1" applyNumberFormat="1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7" fillId="0" borderId="0" xfId="0" applyFont="1"/>
    <xf numFmtId="0" fontId="18" fillId="0" borderId="0" xfId="0" applyFont="1" applyAlignment="1">
      <alignment vertical="center"/>
    </xf>
    <xf numFmtId="4" fontId="19" fillId="2" borderId="3" xfId="0" applyNumberFormat="1" applyFont="1" applyFill="1" applyBorder="1" applyAlignment="1">
      <alignment horizontal="center" vertical="center" wrapText="1"/>
    </xf>
    <xf numFmtId="4" fontId="19" fillId="2" borderId="6" xfId="0" applyNumberFormat="1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right" vertical="center" wrapText="1"/>
    </xf>
    <xf numFmtId="4" fontId="8" fillId="2" borderId="3" xfId="0" applyNumberFormat="1" applyFont="1" applyFill="1" applyBorder="1" applyAlignment="1">
      <alignment horizontal="right" vertical="center" wrapText="1"/>
    </xf>
    <xf numFmtId="4" fontId="8" fillId="2" borderId="3" xfId="0" applyNumberFormat="1" applyFont="1" applyFill="1" applyBorder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4" fontId="5" fillId="0" borderId="0" xfId="0" applyNumberFormat="1" applyFont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CCFFFF"/>
      <color rgb="FF00FF00"/>
      <color rgb="FFFF3399"/>
      <color rgb="FF66FFFF"/>
      <color rgb="FFFF99FF"/>
      <color rgb="FF99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workbookViewId="0">
      <selection activeCell="E6" sqref="E6"/>
    </sheetView>
  </sheetViews>
  <sheetFormatPr defaultRowHeight="15" x14ac:dyDescent="0.25"/>
  <cols>
    <col min="1" max="1" width="7.5703125" style="48" customWidth="1"/>
    <col min="2" max="2" width="11.42578125" style="48" customWidth="1"/>
    <col min="3" max="3" width="38.85546875" style="48" customWidth="1"/>
    <col min="4" max="4" width="20.7109375" style="7" customWidth="1"/>
    <col min="5" max="5" width="20.7109375" style="49" customWidth="1"/>
    <col min="6" max="6" width="12.42578125" style="53" customWidth="1"/>
    <col min="7" max="7" width="8.140625" style="50" customWidth="1"/>
    <col min="8" max="11" width="9.140625" style="7"/>
    <col min="12" max="12" width="11.42578125" style="7" bestFit="1" customWidth="1"/>
    <col min="13" max="16384" width="9.140625" style="7"/>
  </cols>
  <sheetData>
    <row r="1" spans="1:7" x14ac:dyDescent="0.25">
      <c r="E1" s="1" t="s">
        <v>16</v>
      </c>
      <c r="F1" s="4"/>
    </row>
    <row r="2" spans="1:7" ht="38.25" customHeight="1" x14ac:dyDescent="0.25">
      <c r="E2" s="133" t="s">
        <v>99</v>
      </c>
      <c r="F2" s="133"/>
      <c r="G2" s="6"/>
    </row>
    <row r="4" spans="1:7" ht="58.5" customHeight="1" x14ac:dyDescent="0.25">
      <c r="A4" s="132" t="s">
        <v>88</v>
      </c>
      <c r="B4" s="132"/>
      <c r="C4" s="132"/>
      <c r="D4" s="132"/>
      <c r="E4" s="132"/>
      <c r="F4" s="132"/>
      <c r="G4" s="58"/>
    </row>
    <row r="5" spans="1:7" x14ac:dyDescent="0.25">
      <c r="A5" s="7"/>
      <c r="B5" s="7"/>
      <c r="C5" s="6"/>
      <c r="D5" s="8"/>
      <c r="E5" s="8"/>
    </row>
    <row r="6" spans="1:7" s="5" customFormat="1" ht="66.75" customHeight="1" x14ac:dyDescent="0.25">
      <c r="A6" s="9" t="s">
        <v>17</v>
      </c>
      <c r="B6" s="9" t="s">
        <v>20</v>
      </c>
      <c r="C6" s="10" t="s">
        <v>21</v>
      </c>
      <c r="D6" s="11" t="s">
        <v>53</v>
      </c>
      <c r="E6" s="51" t="s">
        <v>54</v>
      </c>
      <c r="F6" s="54" t="s">
        <v>34</v>
      </c>
      <c r="G6" s="52"/>
    </row>
    <row r="7" spans="1:7" ht="20.100000000000001" customHeight="1" x14ac:dyDescent="0.25">
      <c r="A7" s="12">
        <v>852</v>
      </c>
      <c r="B7" s="13"/>
      <c r="C7" s="14" t="s">
        <v>18</v>
      </c>
      <c r="D7" s="15">
        <f>D8+D12+D14+D16</f>
        <v>4661034</v>
      </c>
      <c r="E7" s="15">
        <f>E8+E12+E14+E16</f>
        <v>4667093.8099999996</v>
      </c>
      <c r="F7" s="57">
        <f t="shared" ref="F7" si="0">E7/D7</f>
        <v>1.0013000999349071</v>
      </c>
    </row>
    <row r="8" spans="1:7" ht="20.100000000000001" customHeight="1" x14ac:dyDescent="0.25">
      <c r="A8" s="22"/>
      <c r="B8" s="16">
        <v>85202</v>
      </c>
      <c r="C8" s="17" t="s">
        <v>38</v>
      </c>
      <c r="D8" s="18">
        <f>SUM(D9:D11)</f>
        <v>4361604</v>
      </c>
      <c r="E8" s="18">
        <f>SUM(E9:E11)</f>
        <v>4367586.83</v>
      </c>
      <c r="F8" s="56">
        <f t="shared" ref="F8:F32" si="1">E8/D8</f>
        <v>1.0013717040795085</v>
      </c>
    </row>
    <row r="9" spans="1:7" ht="30" x14ac:dyDescent="0.25">
      <c r="A9" s="22"/>
      <c r="B9" s="19">
        <v>1</v>
      </c>
      <c r="C9" s="20" t="s">
        <v>23</v>
      </c>
      <c r="D9" s="95">
        <v>1318454</v>
      </c>
      <c r="E9" s="95">
        <v>1328023.3500000001</v>
      </c>
      <c r="F9" s="55">
        <f t="shared" si="1"/>
        <v>1.0072580082429876</v>
      </c>
    </row>
    <row r="10" spans="1:7" ht="30" x14ac:dyDescent="0.25">
      <c r="A10" s="22"/>
      <c r="B10" s="67">
        <f>B9+1</f>
        <v>2</v>
      </c>
      <c r="C10" s="20" t="s">
        <v>39</v>
      </c>
      <c r="D10" s="95">
        <v>1527133</v>
      </c>
      <c r="E10" s="95">
        <v>1515321.42</v>
      </c>
      <c r="F10" s="55">
        <f t="shared" si="1"/>
        <v>0.9922655197680883</v>
      </c>
    </row>
    <row r="11" spans="1:7" ht="30" x14ac:dyDescent="0.25">
      <c r="A11" s="22"/>
      <c r="B11" s="19">
        <f>B10+1</f>
        <v>3</v>
      </c>
      <c r="C11" s="20" t="s">
        <v>40</v>
      </c>
      <c r="D11" s="95">
        <v>1516017</v>
      </c>
      <c r="E11" s="95">
        <v>1524242.06</v>
      </c>
      <c r="F11" s="55">
        <f t="shared" si="1"/>
        <v>1.005425440479889</v>
      </c>
    </row>
    <row r="12" spans="1:7" ht="20.100000000000001" customHeight="1" x14ac:dyDescent="0.25">
      <c r="A12" s="22"/>
      <c r="B12" s="16">
        <v>85203</v>
      </c>
      <c r="C12" s="17" t="s">
        <v>24</v>
      </c>
      <c r="D12" s="94">
        <f>D13</f>
        <v>188</v>
      </c>
      <c r="E12" s="94">
        <f>E13</f>
        <v>198.17</v>
      </c>
      <c r="F12" s="56">
        <f t="shared" si="1"/>
        <v>1.054095744680851</v>
      </c>
    </row>
    <row r="13" spans="1:7" ht="20.100000000000001" customHeight="1" x14ac:dyDescent="0.25">
      <c r="A13" s="22"/>
      <c r="B13" s="19">
        <v>1</v>
      </c>
      <c r="C13" s="20" t="s">
        <v>14</v>
      </c>
      <c r="D13" s="95">
        <v>188</v>
      </c>
      <c r="E13" s="95">
        <v>198.17</v>
      </c>
      <c r="F13" s="55">
        <f t="shared" si="1"/>
        <v>1.054095744680851</v>
      </c>
    </row>
    <row r="14" spans="1:7" ht="20.100000000000001" customHeight="1" x14ac:dyDescent="0.25">
      <c r="A14" s="22"/>
      <c r="B14" s="16">
        <v>85218</v>
      </c>
      <c r="C14" s="17" t="s">
        <v>26</v>
      </c>
      <c r="D14" s="94">
        <f>D15</f>
        <v>297053</v>
      </c>
      <c r="E14" s="94">
        <f>E15</f>
        <v>297119.93</v>
      </c>
      <c r="F14" s="56">
        <f t="shared" si="1"/>
        <v>1.0002253133279246</v>
      </c>
    </row>
    <row r="15" spans="1:7" ht="30" x14ac:dyDescent="0.25">
      <c r="A15" s="19"/>
      <c r="B15" s="19">
        <v>1</v>
      </c>
      <c r="C15" s="20" t="s">
        <v>13</v>
      </c>
      <c r="D15" s="95">
        <v>297053</v>
      </c>
      <c r="E15" s="95">
        <v>297119.93</v>
      </c>
      <c r="F15" s="55">
        <f t="shared" si="1"/>
        <v>1.0002253133279246</v>
      </c>
    </row>
    <row r="16" spans="1:7" ht="20.100000000000001" customHeight="1" x14ac:dyDescent="0.25">
      <c r="A16" s="22"/>
      <c r="B16" s="16">
        <v>85295</v>
      </c>
      <c r="C16" s="17" t="s">
        <v>32</v>
      </c>
      <c r="D16" s="94">
        <f>D17</f>
        <v>2189</v>
      </c>
      <c r="E16" s="94">
        <f>E17</f>
        <v>2188.88</v>
      </c>
      <c r="F16" s="56">
        <f t="shared" si="1"/>
        <v>0.99994518044769309</v>
      </c>
    </row>
    <row r="17" spans="1:6" ht="30" x14ac:dyDescent="0.25">
      <c r="A17" s="19"/>
      <c r="B17" s="19">
        <v>1</v>
      </c>
      <c r="C17" s="20" t="s">
        <v>13</v>
      </c>
      <c r="D17" s="95">
        <v>2189</v>
      </c>
      <c r="E17" s="95">
        <v>2188.88</v>
      </c>
      <c r="F17" s="55">
        <f t="shared" si="1"/>
        <v>0.99994518044769309</v>
      </c>
    </row>
    <row r="18" spans="1:6" ht="31.5" x14ac:dyDescent="0.25">
      <c r="A18" s="23">
        <v>853</v>
      </c>
      <c r="B18" s="24"/>
      <c r="C18" s="25" t="s">
        <v>27</v>
      </c>
      <c r="D18" s="97">
        <f>D21+D19</f>
        <v>6748</v>
      </c>
      <c r="E18" s="97">
        <f>E21+E19</f>
        <v>0</v>
      </c>
      <c r="F18" s="57">
        <f>E18/D18</f>
        <v>0</v>
      </c>
    </row>
    <row r="19" spans="1:6" ht="30" hidden="1" x14ac:dyDescent="0.25">
      <c r="A19" s="22"/>
      <c r="B19" s="16">
        <v>85321</v>
      </c>
      <c r="C19" s="26" t="s">
        <v>35</v>
      </c>
      <c r="D19" s="94">
        <f>D20</f>
        <v>0</v>
      </c>
      <c r="E19" s="94">
        <f>E20</f>
        <v>0</v>
      </c>
      <c r="F19" s="98" t="e">
        <f>E19/D19</f>
        <v>#DIV/0!</v>
      </c>
    </row>
    <row r="20" spans="1:6" ht="30" hidden="1" x14ac:dyDescent="0.25">
      <c r="A20" s="22"/>
      <c r="B20" s="19">
        <v>1</v>
      </c>
      <c r="C20" s="20" t="s">
        <v>13</v>
      </c>
      <c r="D20" s="95"/>
      <c r="E20" s="95"/>
      <c r="F20" s="55" t="e">
        <f t="shared" si="1"/>
        <v>#DIV/0!</v>
      </c>
    </row>
    <row r="21" spans="1:6" ht="20.100000000000001" customHeight="1" x14ac:dyDescent="0.25">
      <c r="A21" s="22"/>
      <c r="B21" s="16">
        <v>85395</v>
      </c>
      <c r="C21" s="17" t="s">
        <v>32</v>
      </c>
      <c r="D21" s="94">
        <f>D22</f>
        <v>6748</v>
      </c>
      <c r="E21" s="94">
        <f>E22</f>
        <v>0</v>
      </c>
      <c r="F21" s="56">
        <f t="shared" si="1"/>
        <v>0</v>
      </c>
    </row>
    <row r="22" spans="1:6" ht="30" x14ac:dyDescent="0.25">
      <c r="A22" s="22"/>
      <c r="B22" s="19">
        <v>1</v>
      </c>
      <c r="C22" s="20" t="s">
        <v>13</v>
      </c>
      <c r="D22" s="95">
        <v>6748</v>
      </c>
      <c r="E22" s="95">
        <v>0</v>
      </c>
      <c r="F22" s="55">
        <f t="shared" si="1"/>
        <v>0</v>
      </c>
    </row>
    <row r="23" spans="1:6" ht="20.100000000000001" customHeight="1" x14ac:dyDescent="0.25">
      <c r="A23" s="23">
        <v>855</v>
      </c>
      <c r="B23" s="24"/>
      <c r="C23" s="25" t="s">
        <v>48</v>
      </c>
      <c r="D23" s="97">
        <f>D24+D26+D28</f>
        <v>21600</v>
      </c>
      <c r="E23" s="97">
        <f>E24+E26+E28</f>
        <v>25447.989999999998</v>
      </c>
      <c r="F23" s="57">
        <f>E23/D23</f>
        <v>1.1781476851851851</v>
      </c>
    </row>
    <row r="24" spans="1:6" ht="26.25" customHeight="1" x14ac:dyDescent="0.25">
      <c r="A24" s="22"/>
      <c r="B24" s="16">
        <v>85504</v>
      </c>
      <c r="C24" s="26" t="s">
        <v>49</v>
      </c>
      <c r="D24" s="94">
        <f>D25</f>
        <v>5523</v>
      </c>
      <c r="E24" s="94">
        <f>E25</f>
        <v>6754.69</v>
      </c>
      <c r="F24" s="56">
        <f>E24/D24</f>
        <v>1.2230110447220712</v>
      </c>
    </row>
    <row r="25" spans="1:6" ht="29.25" customHeight="1" x14ac:dyDescent="0.25">
      <c r="A25" s="22"/>
      <c r="B25" s="19">
        <v>2</v>
      </c>
      <c r="C25" s="20" t="s">
        <v>13</v>
      </c>
      <c r="D25" s="95">
        <v>5523</v>
      </c>
      <c r="E25" s="95">
        <v>6754.69</v>
      </c>
      <c r="F25" s="55"/>
    </row>
    <row r="26" spans="1:6" ht="28.5" customHeight="1" x14ac:dyDescent="0.25">
      <c r="A26" s="22"/>
      <c r="B26" s="16">
        <v>85508</v>
      </c>
      <c r="C26" s="26" t="s">
        <v>25</v>
      </c>
      <c r="D26" s="94">
        <f>D27</f>
        <v>3</v>
      </c>
      <c r="E26" s="94">
        <f>E27</f>
        <v>2.73</v>
      </c>
      <c r="F26" s="56">
        <f t="shared" ref="F26" si="2">E26/D26</f>
        <v>0.91</v>
      </c>
    </row>
    <row r="27" spans="1:6" ht="36" customHeight="1" x14ac:dyDescent="0.25">
      <c r="A27" s="19"/>
      <c r="B27" s="19">
        <v>1</v>
      </c>
      <c r="C27" s="20" t="s">
        <v>13</v>
      </c>
      <c r="D27" s="95">
        <v>3</v>
      </c>
      <c r="E27" s="95">
        <v>2.73</v>
      </c>
      <c r="F27" s="55">
        <f>E27/D27</f>
        <v>0.91</v>
      </c>
    </row>
    <row r="28" spans="1:6" ht="30" x14ac:dyDescent="0.25">
      <c r="A28" s="22"/>
      <c r="B28" s="16">
        <v>85510</v>
      </c>
      <c r="C28" s="26" t="s">
        <v>47</v>
      </c>
      <c r="D28" s="94">
        <f>SUM(D29:D31)</f>
        <v>16074</v>
      </c>
      <c r="E28" s="94">
        <f>SUM(E29:E31)</f>
        <v>18690.57</v>
      </c>
      <c r="F28" s="56">
        <f t="shared" ref="F28" si="3">E28/D28</f>
        <v>1.1627827547592384</v>
      </c>
    </row>
    <row r="29" spans="1:6" ht="20.100000000000001" customHeight="1" x14ac:dyDescent="0.25">
      <c r="A29" s="19"/>
      <c r="B29" s="67">
        <v>1</v>
      </c>
      <c r="C29" s="20" t="s">
        <v>11</v>
      </c>
      <c r="D29" s="95">
        <v>5753</v>
      </c>
      <c r="E29" s="95">
        <v>8711.94</v>
      </c>
      <c r="F29" s="55">
        <f>E29/D29</f>
        <v>1.5143299148270468</v>
      </c>
    </row>
    <row r="30" spans="1:6" ht="22.5" customHeight="1" x14ac:dyDescent="0.25">
      <c r="A30" s="19"/>
      <c r="B30" s="113">
        <v>2</v>
      </c>
      <c r="C30" s="114" t="s">
        <v>19</v>
      </c>
      <c r="D30" s="95">
        <v>9651</v>
      </c>
      <c r="E30" s="95">
        <v>9308.42</v>
      </c>
      <c r="F30" s="55">
        <f t="shared" ref="F30:F31" si="4">E30/D30</f>
        <v>0.96450316029427008</v>
      </c>
    </row>
    <row r="31" spans="1:6" ht="27.75" customHeight="1" x14ac:dyDescent="0.25">
      <c r="A31" s="112"/>
      <c r="B31" s="67">
        <v>3</v>
      </c>
      <c r="C31" s="68" t="s">
        <v>13</v>
      </c>
      <c r="D31" s="95">
        <v>670</v>
      </c>
      <c r="E31" s="95">
        <v>670.21</v>
      </c>
      <c r="F31" s="55">
        <f t="shared" si="4"/>
        <v>1.000313432835821</v>
      </c>
    </row>
    <row r="32" spans="1:6" ht="26.25" customHeight="1" x14ac:dyDescent="0.25">
      <c r="A32" s="27"/>
      <c r="B32" s="28"/>
      <c r="C32" s="29" t="s">
        <v>28</v>
      </c>
      <c r="D32" s="30">
        <f>D7+D18+D23</f>
        <v>4689382</v>
      </c>
      <c r="E32" s="30">
        <f>E7+E18+E23</f>
        <v>4692541.8</v>
      </c>
      <c r="F32" s="54">
        <f t="shared" si="1"/>
        <v>1.0006738201323757</v>
      </c>
    </row>
    <row r="33" spans="1:5" ht="15.75" x14ac:dyDescent="0.25">
      <c r="A33" s="31"/>
      <c r="B33" s="31"/>
      <c r="C33" s="32"/>
      <c r="D33" s="33"/>
      <c r="E33" s="33"/>
    </row>
  </sheetData>
  <mergeCells count="2">
    <mergeCell ref="A4:F4"/>
    <mergeCell ref="E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workbookViewId="0">
      <selection activeCell="I8" sqref="I8"/>
    </sheetView>
  </sheetViews>
  <sheetFormatPr defaultRowHeight="15" x14ac:dyDescent="0.2"/>
  <cols>
    <col min="1" max="1" width="5.140625" style="59" customWidth="1"/>
    <col min="2" max="2" width="35.28515625" style="60" customWidth="1"/>
    <col min="3" max="3" width="11.5703125" style="61" hidden="1" customWidth="1"/>
    <col min="4" max="4" width="8.42578125" style="61" hidden="1" customWidth="1"/>
    <col min="5" max="5" width="9.140625" style="61" hidden="1" customWidth="1"/>
    <col min="6" max="6" width="12.7109375" style="61" hidden="1" customWidth="1"/>
    <col min="7" max="7" width="6.140625" style="61" hidden="1" customWidth="1"/>
    <col min="8" max="8" width="19.42578125" style="61" customWidth="1"/>
    <col min="9" max="9" width="18" style="61" customWidth="1"/>
    <col min="10" max="10" width="12.28515625" style="63" customWidth="1"/>
    <col min="11" max="16384" width="9.140625" style="62"/>
  </cols>
  <sheetData>
    <row r="1" spans="1:12" x14ac:dyDescent="0.2">
      <c r="I1" s="1" t="s">
        <v>36</v>
      </c>
      <c r="J1" s="4"/>
    </row>
    <row r="2" spans="1:12" ht="36" customHeight="1" x14ac:dyDescent="0.2">
      <c r="I2" s="133" t="s">
        <v>100</v>
      </c>
      <c r="J2" s="133"/>
    </row>
    <row r="3" spans="1:12" x14ac:dyDescent="0.2">
      <c r="K3" s="64"/>
      <c r="L3" s="64"/>
    </row>
    <row r="4" spans="1:12" ht="54.75" customHeight="1" x14ac:dyDescent="0.2">
      <c r="A4" s="132" t="s">
        <v>55</v>
      </c>
      <c r="B4" s="132"/>
      <c r="C4" s="132"/>
      <c r="D4" s="132"/>
      <c r="E4" s="132"/>
      <c r="F4" s="132"/>
      <c r="G4" s="132"/>
      <c r="H4" s="132"/>
      <c r="I4" s="132"/>
      <c r="J4" s="132"/>
    </row>
    <row r="5" spans="1:12" ht="15.75" x14ac:dyDescent="0.25">
      <c r="D5" s="134" t="s">
        <v>7</v>
      </c>
      <c r="E5" s="134"/>
      <c r="F5" s="134"/>
      <c r="G5" s="134"/>
    </row>
    <row r="6" spans="1:12" s="66" customFormat="1" ht="63" x14ac:dyDescent="0.25">
      <c r="A6" s="65" t="s">
        <v>0</v>
      </c>
      <c r="B6" s="65" t="s">
        <v>21</v>
      </c>
      <c r="C6" s="11" t="s">
        <v>1</v>
      </c>
      <c r="D6" s="11" t="s">
        <v>2</v>
      </c>
      <c r="E6" s="11" t="s">
        <v>3</v>
      </c>
      <c r="F6" s="11" t="s">
        <v>4</v>
      </c>
      <c r="G6" s="11" t="s">
        <v>6</v>
      </c>
      <c r="H6" s="11" t="s">
        <v>8</v>
      </c>
      <c r="I6" s="11" t="s">
        <v>9</v>
      </c>
      <c r="J6" s="54" t="s">
        <v>15</v>
      </c>
    </row>
    <row r="7" spans="1:12" s="7" customFormat="1" ht="30" customHeight="1" x14ac:dyDescent="0.25">
      <c r="A7" s="67">
        <v>1</v>
      </c>
      <c r="B7" s="68" t="s">
        <v>11</v>
      </c>
      <c r="C7" s="69">
        <v>89144.23</v>
      </c>
      <c r="D7" s="69">
        <v>-702.4</v>
      </c>
      <c r="E7" s="69"/>
      <c r="F7" s="69">
        <v>46658.84</v>
      </c>
      <c r="G7" s="69">
        <v>1.04</v>
      </c>
      <c r="H7" s="69">
        <f>'Dochody Z1'!D29</f>
        <v>5753</v>
      </c>
      <c r="I7" s="69">
        <f>'Dochody Z1'!E29</f>
        <v>8711.94</v>
      </c>
      <c r="J7" s="70">
        <f>I7/H7</f>
        <v>1.5143299148270468</v>
      </c>
    </row>
    <row r="8" spans="1:12" s="7" customFormat="1" ht="30" customHeight="1" x14ac:dyDescent="0.25">
      <c r="A8" s="67">
        <v>2</v>
      </c>
      <c r="B8" s="20" t="s">
        <v>19</v>
      </c>
      <c r="C8" s="69">
        <v>11175.45</v>
      </c>
      <c r="D8" s="69"/>
      <c r="E8" s="69">
        <v>56.83</v>
      </c>
      <c r="F8" s="69">
        <v>4681.7700000000004</v>
      </c>
      <c r="G8" s="69">
        <v>0.4</v>
      </c>
      <c r="H8" s="69">
        <f>'Dochody Z1'!D30</f>
        <v>9651</v>
      </c>
      <c r="I8" s="69">
        <f>'Dochody Z1'!E30</f>
        <v>9308.42</v>
      </c>
      <c r="J8" s="70">
        <f t="shared" ref="J8:J13" si="0">I8/H8</f>
        <v>0.96450316029427008</v>
      </c>
    </row>
    <row r="9" spans="1:12" s="7" customFormat="1" ht="30" customHeight="1" x14ac:dyDescent="0.25">
      <c r="A9" s="67">
        <f>A8+1</f>
        <v>3</v>
      </c>
      <c r="B9" s="20" t="s">
        <v>23</v>
      </c>
      <c r="C9" s="69">
        <v>42125.39</v>
      </c>
      <c r="D9" s="69"/>
      <c r="E9" s="69">
        <v>292.2</v>
      </c>
      <c r="F9" s="69">
        <v>6328.97</v>
      </c>
      <c r="G9" s="69">
        <v>1.28</v>
      </c>
      <c r="H9" s="115">
        <f>'Dochody Z1'!D9</f>
        <v>1318454</v>
      </c>
      <c r="I9" s="115">
        <f>'Dochody Z1'!E9</f>
        <v>1328023.3500000001</v>
      </c>
      <c r="J9" s="70">
        <f t="shared" si="0"/>
        <v>1.0072580082429876</v>
      </c>
    </row>
    <row r="10" spans="1:12" s="7" customFormat="1" ht="30" customHeight="1" x14ac:dyDescent="0.25">
      <c r="A10" s="67">
        <f t="shared" ref="A10:A13" si="1">A9+1</f>
        <v>4</v>
      </c>
      <c r="B10" s="20" t="s">
        <v>46</v>
      </c>
      <c r="C10" s="69">
        <v>75779.009999999995</v>
      </c>
      <c r="D10" s="69"/>
      <c r="E10" s="69"/>
      <c r="F10" s="69">
        <v>3973.3</v>
      </c>
      <c r="G10" s="69">
        <v>0.48</v>
      </c>
      <c r="H10" s="115">
        <f>'Dochody Z1'!D10</f>
        <v>1527133</v>
      </c>
      <c r="I10" s="115">
        <f>'Dochody Z1'!E10</f>
        <v>1515321.42</v>
      </c>
      <c r="J10" s="70">
        <f t="shared" si="0"/>
        <v>0.9922655197680883</v>
      </c>
    </row>
    <row r="11" spans="1:12" s="7" customFormat="1" ht="30" customHeight="1" x14ac:dyDescent="0.25">
      <c r="A11" s="67">
        <f t="shared" si="1"/>
        <v>5</v>
      </c>
      <c r="B11" s="20" t="s">
        <v>40</v>
      </c>
      <c r="C11" s="69">
        <v>45668.49</v>
      </c>
      <c r="D11" s="69"/>
      <c r="E11" s="69">
        <v>107.67</v>
      </c>
      <c r="F11" s="69">
        <v>29394.6</v>
      </c>
      <c r="G11" s="69">
        <v>0.8</v>
      </c>
      <c r="H11" s="115">
        <f>'Dochody Z1'!D11</f>
        <v>1516017</v>
      </c>
      <c r="I11" s="115">
        <f>'Dochody Z1'!E11</f>
        <v>1524242.06</v>
      </c>
      <c r="J11" s="70">
        <f t="shared" si="0"/>
        <v>1.005425440479889</v>
      </c>
    </row>
    <row r="12" spans="1:12" s="7" customFormat="1" ht="30" customHeight="1" x14ac:dyDescent="0.25">
      <c r="A12" s="67">
        <f t="shared" si="1"/>
        <v>6</v>
      </c>
      <c r="B12" s="68" t="s">
        <v>13</v>
      </c>
      <c r="C12" s="69">
        <v>114435.84</v>
      </c>
      <c r="D12" s="69"/>
      <c r="E12" s="69"/>
      <c r="F12" s="69">
        <v>74593.77</v>
      </c>
      <c r="G12" s="69">
        <v>2.08</v>
      </c>
      <c r="H12" s="115">
        <f>'Dochody Z1'!D15+'Dochody Z1'!D17+'Dochody Z1'!D22+'Dochody Z1'!D25+'Dochody Z1'!D27+'Dochody Z1'!D31</f>
        <v>312186</v>
      </c>
      <c r="I12" s="115">
        <f>'Dochody Z1'!E15+'Dochody Z1'!E17+'Dochody Z1'!E22+'Dochody Z1'!E25+'Dochody Z1'!E27+'Dochody Z1'!E31</f>
        <v>306736.44</v>
      </c>
      <c r="J12" s="70">
        <f t="shared" si="0"/>
        <v>0.98254386807864547</v>
      </c>
    </row>
    <row r="13" spans="1:12" s="7" customFormat="1" ht="30" customHeight="1" x14ac:dyDescent="0.25">
      <c r="A13" s="67">
        <f t="shared" si="1"/>
        <v>7</v>
      </c>
      <c r="B13" s="68" t="s">
        <v>14</v>
      </c>
      <c r="C13" s="69">
        <v>21977.61</v>
      </c>
      <c r="D13" s="69">
        <v>180</v>
      </c>
      <c r="E13" s="69"/>
      <c r="F13" s="69">
        <v>21007.9</v>
      </c>
      <c r="G13" s="69">
        <v>1.36</v>
      </c>
      <c r="H13" s="115">
        <f>'Dochody Z1'!D13</f>
        <v>188</v>
      </c>
      <c r="I13" s="115">
        <f>'Dochody Z1'!E13</f>
        <v>198.17</v>
      </c>
      <c r="J13" s="70">
        <f t="shared" si="0"/>
        <v>1.054095744680851</v>
      </c>
    </row>
    <row r="14" spans="1:12" s="5" customFormat="1" ht="30" customHeight="1" x14ac:dyDescent="0.25">
      <c r="A14" s="71"/>
      <c r="B14" s="29" t="s">
        <v>5</v>
      </c>
      <c r="C14" s="72">
        <f t="shared" ref="C14:I14" si="2">SUM(C7:C13)</f>
        <v>400306.02</v>
      </c>
      <c r="D14" s="72">
        <f t="shared" si="2"/>
        <v>-522.4</v>
      </c>
      <c r="E14" s="72">
        <f t="shared" si="2"/>
        <v>456.7</v>
      </c>
      <c r="F14" s="72">
        <f t="shared" si="2"/>
        <v>186639.15</v>
      </c>
      <c r="G14" s="72">
        <f t="shared" si="2"/>
        <v>7.44</v>
      </c>
      <c r="H14" s="77">
        <f t="shared" si="2"/>
        <v>4689382</v>
      </c>
      <c r="I14" s="77">
        <f t="shared" si="2"/>
        <v>4692541.8</v>
      </c>
      <c r="J14" s="73">
        <f>I14/H14</f>
        <v>1.0006738201323757</v>
      </c>
    </row>
  </sheetData>
  <mergeCells count="3">
    <mergeCell ref="A4:J4"/>
    <mergeCell ref="D5:G5"/>
    <mergeCell ref="I2:J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topLeftCell="B1" workbookViewId="0">
      <selection activeCell="I2" sqref="I2:J2"/>
    </sheetView>
  </sheetViews>
  <sheetFormatPr defaultRowHeight="15" x14ac:dyDescent="0.25"/>
  <cols>
    <col min="2" max="2" width="11" customWidth="1"/>
    <col min="3" max="3" width="41.42578125" customWidth="1"/>
    <col min="4" max="4" width="16.140625" customWidth="1"/>
    <col min="5" max="5" width="16.5703125" customWidth="1"/>
    <col min="6" max="6" width="17.5703125" style="124" customWidth="1"/>
    <col min="7" max="7" width="18.28515625" style="124" customWidth="1"/>
    <col min="8" max="8" width="17.85546875" customWidth="1"/>
    <col min="9" max="9" width="20.5703125" customWidth="1"/>
    <col min="10" max="10" width="12.7109375" customWidth="1"/>
    <col min="12" max="13" width="11.7109375" bestFit="1" customWidth="1"/>
    <col min="15" max="15" width="11.7109375" bestFit="1" customWidth="1"/>
  </cols>
  <sheetData>
    <row r="1" spans="1:10" x14ac:dyDescent="0.25">
      <c r="I1" s="1" t="s">
        <v>97</v>
      </c>
      <c r="J1" s="4"/>
    </row>
    <row r="2" spans="1:10" s="1" customFormat="1" ht="26.25" customHeight="1" x14ac:dyDescent="0.25">
      <c r="A2" s="7"/>
      <c r="B2" s="7"/>
      <c r="C2" s="6"/>
      <c r="D2" s="3"/>
      <c r="F2" s="125"/>
      <c r="G2" s="125"/>
      <c r="H2" s="34"/>
      <c r="I2" s="133" t="s">
        <v>99</v>
      </c>
      <c r="J2" s="133"/>
    </row>
    <row r="3" spans="1:10" s="1" customFormat="1" ht="63.75" customHeight="1" x14ac:dyDescent="0.25">
      <c r="A3" s="132" t="s">
        <v>56</v>
      </c>
      <c r="B3" s="132"/>
      <c r="C3" s="132"/>
      <c r="D3" s="132"/>
      <c r="E3" s="132"/>
      <c r="F3" s="132"/>
      <c r="G3" s="132"/>
      <c r="H3" s="132"/>
      <c r="I3" s="132"/>
      <c r="J3" s="132"/>
    </row>
    <row r="4" spans="1:10" s="1" customFormat="1" ht="121.5" customHeight="1" x14ac:dyDescent="0.25">
      <c r="A4" s="9" t="s">
        <v>17</v>
      </c>
      <c r="B4" s="9" t="s">
        <v>20</v>
      </c>
      <c r="C4" s="10" t="s">
        <v>21</v>
      </c>
      <c r="D4" s="107" t="s">
        <v>57</v>
      </c>
      <c r="E4" s="108" t="s">
        <v>58</v>
      </c>
      <c r="F4" s="126" t="s">
        <v>59</v>
      </c>
      <c r="G4" s="127" t="s">
        <v>60</v>
      </c>
      <c r="H4" s="11" t="s">
        <v>61</v>
      </c>
      <c r="I4" s="51" t="s">
        <v>62</v>
      </c>
      <c r="J4" s="54" t="s">
        <v>34</v>
      </c>
    </row>
    <row r="5" spans="1:10" s="1" customFormat="1" ht="30" customHeight="1" x14ac:dyDescent="0.25">
      <c r="A5" s="35">
        <v>851</v>
      </c>
      <c r="B5" s="12"/>
      <c r="C5" s="36" t="s">
        <v>29</v>
      </c>
      <c r="D5" s="37">
        <f t="shared" ref="D5:I5" si="0">D6</f>
        <v>19300</v>
      </c>
      <c r="E5" s="37">
        <f t="shared" si="0"/>
        <v>16126.2</v>
      </c>
      <c r="F5" s="128">
        <f t="shared" si="0"/>
        <v>0</v>
      </c>
      <c r="G5" s="128">
        <f t="shared" si="0"/>
        <v>0</v>
      </c>
      <c r="H5" s="37">
        <f t="shared" si="0"/>
        <v>19300</v>
      </c>
      <c r="I5" s="37">
        <f t="shared" si="0"/>
        <v>16126.2</v>
      </c>
      <c r="J5" s="57">
        <f t="shared" ref="J5:J6" si="1">I5/H5</f>
        <v>0.83555440414507776</v>
      </c>
    </row>
    <row r="6" spans="1:10" s="1" customFormat="1" ht="20.100000000000001" customHeight="1" x14ac:dyDescent="0.25">
      <c r="A6" s="38"/>
      <c r="B6" s="39">
        <v>85156</v>
      </c>
      <c r="C6" s="26" t="s">
        <v>30</v>
      </c>
      <c r="D6" s="40">
        <f t="shared" ref="D6:I6" si="2">SUM(D7:D8)</f>
        <v>19300</v>
      </c>
      <c r="E6" s="40">
        <f t="shared" si="2"/>
        <v>16126.2</v>
      </c>
      <c r="F6" s="129">
        <f t="shared" si="2"/>
        <v>0</v>
      </c>
      <c r="G6" s="129">
        <f t="shared" si="2"/>
        <v>0</v>
      </c>
      <c r="H6" s="40">
        <f t="shared" si="2"/>
        <v>19300</v>
      </c>
      <c r="I6" s="40">
        <f t="shared" si="2"/>
        <v>16126.2</v>
      </c>
      <c r="J6" s="56">
        <f t="shared" si="1"/>
        <v>0.83555440414507776</v>
      </c>
    </row>
    <row r="7" spans="1:10" s="1" customFormat="1" ht="20.100000000000001" customHeight="1" x14ac:dyDescent="0.25">
      <c r="A7" s="41"/>
      <c r="B7" s="42">
        <v>1</v>
      </c>
      <c r="C7" s="20" t="s">
        <v>11</v>
      </c>
      <c r="D7" s="43">
        <v>14554</v>
      </c>
      <c r="E7" s="43">
        <v>12164.4</v>
      </c>
      <c r="F7" s="96"/>
      <c r="G7" s="96"/>
      <c r="H7" s="43">
        <f>D7+F7</f>
        <v>14554</v>
      </c>
      <c r="I7" s="43">
        <f t="shared" ref="I7:I8" si="3">E7+G7</f>
        <v>12164.4</v>
      </c>
      <c r="J7" s="55">
        <f>I7/H7</f>
        <v>0.83581146076679946</v>
      </c>
    </row>
    <row r="8" spans="1:10" s="1" customFormat="1" ht="20.100000000000001" customHeight="1" x14ac:dyDescent="0.25">
      <c r="A8" s="44"/>
      <c r="B8" s="42">
        <v>2</v>
      </c>
      <c r="C8" s="20" t="s">
        <v>19</v>
      </c>
      <c r="D8" s="43">
        <v>4746</v>
      </c>
      <c r="E8" s="43">
        <v>3961.8</v>
      </c>
      <c r="F8" s="96"/>
      <c r="G8" s="96"/>
      <c r="H8" s="43">
        <f t="shared" ref="H8" si="4">D8+F8</f>
        <v>4746</v>
      </c>
      <c r="I8" s="43">
        <f t="shared" si="3"/>
        <v>3961.8</v>
      </c>
      <c r="J8" s="55">
        <f t="shared" ref="J8:J48" si="5">I8/H8</f>
        <v>0.83476611883691532</v>
      </c>
    </row>
    <row r="9" spans="1:10" s="1" customFormat="1" ht="35.1" customHeight="1" x14ac:dyDescent="0.25">
      <c r="A9" s="45">
        <v>852</v>
      </c>
      <c r="B9" s="13"/>
      <c r="C9" s="14" t="s">
        <v>18</v>
      </c>
      <c r="D9" s="15">
        <f>D10+D14+D16+D18+D20</f>
        <v>3779568</v>
      </c>
      <c r="E9" s="15">
        <f>E10+E14+E16+E18+E20</f>
        <v>2984231.0100000002</v>
      </c>
      <c r="F9" s="97">
        <f t="shared" ref="F9:I9" si="6">F10+F14+F16+F18+F20</f>
        <v>7717648</v>
      </c>
      <c r="G9" s="97">
        <f t="shared" si="6"/>
        <v>7289989.4299999988</v>
      </c>
      <c r="H9" s="15">
        <f t="shared" si="6"/>
        <v>11497216</v>
      </c>
      <c r="I9" s="15">
        <f t="shared" si="6"/>
        <v>10274220.439999999</v>
      </c>
      <c r="J9" s="57">
        <f t="shared" si="5"/>
        <v>0.89362680843779918</v>
      </c>
    </row>
    <row r="10" spans="1:10" s="1" customFormat="1" ht="20.100000000000001" customHeight="1" x14ac:dyDescent="0.25">
      <c r="A10" s="22"/>
      <c r="B10" s="16">
        <v>85202</v>
      </c>
      <c r="C10" s="17" t="s">
        <v>22</v>
      </c>
      <c r="D10" s="18">
        <f>SUM(D11:D13)</f>
        <v>845772</v>
      </c>
      <c r="E10" s="18">
        <f t="shared" ref="E10:G10" si="7">SUM(E11:E13)</f>
        <v>845212</v>
      </c>
      <c r="F10" s="94">
        <f t="shared" si="7"/>
        <v>5382423</v>
      </c>
      <c r="G10" s="94">
        <f t="shared" si="7"/>
        <v>5212436.5399999991</v>
      </c>
      <c r="H10" s="18">
        <f>SUM(H11:H13)</f>
        <v>6228195</v>
      </c>
      <c r="I10" s="18">
        <f>SUM(I11:I13)</f>
        <v>6057648.5399999991</v>
      </c>
      <c r="J10" s="56">
        <f t="shared" si="5"/>
        <v>0.97261703270369648</v>
      </c>
    </row>
    <row r="11" spans="1:10" s="1" customFormat="1" x14ac:dyDescent="0.25">
      <c r="A11" s="22"/>
      <c r="B11" s="19">
        <v>1</v>
      </c>
      <c r="C11" s="20" t="s">
        <v>23</v>
      </c>
      <c r="D11" s="21">
        <f>'DPS - DOD.ŚR.'!C6-'DPS - DOD.ŚR.'!C7+210032</f>
        <v>259462</v>
      </c>
      <c r="E11" s="21">
        <f>'DPS - DOD.ŚR.'!D6-'DPS - DOD.ŚR.'!D7+210032</f>
        <v>258902</v>
      </c>
      <c r="F11" s="95">
        <v>1795084</v>
      </c>
      <c r="G11" s="95">
        <v>1666227.95</v>
      </c>
      <c r="H11" s="43">
        <f t="shared" ref="H11:H13" si="8">D11+F11</f>
        <v>2054546</v>
      </c>
      <c r="I11" s="43">
        <f t="shared" ref="I11:I13" si="9">E11+G11</f>
        <v>1925129.95</v>
      </c>
      <c r="J11" s="55">
        <f t="shared" si="5"/>
        <v>0.93700990389117589</v>
      </c>
    </row>
    <row r="12" spans="1:10" s="1" customFormat="1" ht="30" x14ac:dyDescent="0.25">
      <c r="A12" s="22"/>
      <c r="B12" s="19">
        <f>B11+1</f>
        <v>2</v>
      </c>
      <c r="C12" s="20" t="s">
        <v>44</v>
      </c>
      <c r="D12" s="21">
        <f>'DPS - DOD.ŚR.'!C11-'DPS - DOD.ŚR.'!C12+305820</f>
        <v>357240</v>
      </c>
      <c r="E12" s="21">
        <f>'DPS - DOD.ŚR.'!D11-'DPS - DOD.ŚR.'!D12+305820</f>
        <v>357240</v>
      </c>
      <c r="F12" s="95">
        <v>1766506</v>
      </c>
      <c r="G12" s="95">
        <v>1746952.94</v>
      </c>
      <c r="H12" s="43">
        <f t="shared" si="8"/>
        <v>2123746</v>
      </c>
      <c r="I12" s="43">
        <f t="shared" si="9"/>
        <v>2104192.94</v>
      </c>
      <c r="J12" s="55">
        <f t="shared" si="5"/>
        <v>0.99079312686168686</v>
      </c>
    </row>
    <row r="13" spans="1:10" s="1" customFormat="1" ht="30" x14ac:dyDescent="0.25">
      <c r="A13" s="22"/>
      <c r="B13" s="19">
        <f>B12+1</f>
        <v>3</v>
      </c>
      <c r="C13" s="20" t="s">
        <v>45</v>
      </c>
      <c r="D13" s="21">
        <f>'DPS - DOD.ŚR.'!C16-'DPS - DOD.ŚR.'!C17+176660</f>
        <v>229070</v>
      </c>
      <c r="E13" s="21">
        <f>'DPS - DOD.ŚR.'!D16-'DPS - DOD.ŚR.'!D17+176660</f>
        <v>229070</v>
      </c>
      <c r="F13" s="95">
        <v>1820833</v>
      </c>
      <c r="G13" s="95">
        <v>1799255.65</v>
      </c>
      <c r="H13" s="43">
        <f t="shared" si="8"/>
        <v>2049903</v>
      </c>
      <c r="I13" s="43">
        <f t="shared" si="9"/>
        <v>2028325.65</v>
      </c>
      <c r="J13" s="55">
        <f t="shared" si="5"/>
        <v>0.98947396535348253</v>
      </c>
    </row>
    <row r="14" spans="1:10" s="1" customFormat="1" ht="20.100000000000001" customHeight="1" x14ac:dyDescent="0.25">
      <c r="A14" s="22"/>
      <c r="B14" s="16">
        <v>85203</v>
      </c>
      <c r="C14" s="17" t="s">
        <v>24</v>
      </c>
      <c r="D14" s="94">
        <f>D15</f>
        <v>897718</v>
      </c>
      <c r="E14" s="94">
        <f t="shared" ref="E14:G14" si="10">E15</f>
        <v>845582.28</v>
      </c>
      <c r="F14" s="94">
        <f t="shared" si="10"/>
        <v>0</v>
      </c>
      <c r="G14" s="94">
        <f t="shared" si="10"/>
        <v>0</v>
      </c>
      <c r="H14" s="94">
        <f>H15</f>
        <v>897718</v>
      </c>
      <c r="I14" s="18">
        <f>I15</f>
        <v>845582.28</v>
      </c>
      <c r="J14" s="56">
        <f t="shared" si="5"/>
        <v>0.94192416772304888</v>
      </c>
    </row>
    <row r="15" spans="1:10" s="1" customFormat="1" ht="20.100000000000001" customHeight="1" x14ac:dyDescent="0.25">
      <c r="A15" s="22"/>
      <c r="B15" s="19">
        <v>1</v>
      </c>
      <c r="C15" s="20" t="s">
        <v>14</v>
      </c>
      <c r="D15" s="95">
        <v>897718</v>
      </c>
      <c r="E15" s="95">
        <v>845582.28</v>
      </c>
      <c r="F15" s="95"/>
      <c r="G15" s="95"/>
      <c r="H15" s="96">
        <f t="shared" ref="H15:I15" si="11">D15+F15</f>
        <v>897718</v>
      </c>
      <c r="I15" s="43">
        <f t="shared" si="11"/>
        <v>845582.28</v>
      </c>
      <c r="J15" s="55">
        <f t="shared" si="5"/>
        <v>0.94192416772304888</v>
      </c>
    </row>
    <row r="16" spans="1:10" s="1" customFormat="1" ht="20.100000000000001" customHeight="1" x14ac:dyDescent="0.25">
      <c r="A16" s="22"/>
      <c r="B16" s="16">
        <v>85218</v>
      </c>
      <c r="C16" s="17" t="s">
        <v>26</v>
      </c>
      <c r="D16" s="94">
        <f>D17</f>
        <v>2872</v>
      </c>
      <c r="E16" s="94">
        <f t="shared" ref="E16" si="12">E17</f>
        <v>2872</v>
      </c>
      <c r="F16" s="94">
        <f>F17</f>
        <v>2151497</v>
      </c>
      <c r="G16" s="94">
        <f>G17</f>
        <v>2046871.72</v>
      </c>
      <c r="H16" s="94">
        <f>H17</f>
        <v>2154369</v>
      </c>
      <c r="I16" s="18">
        <f>I17</f>
        <v>2049743.72</v>
      </c>
      <c r="J16" s="56">
        <f t="shared" si="5"/>
        <v>0.95143576611063374</v>
      </c>
    </row>
    <row r="17" spans="1:13" s="1" customFormat="1" ht="20.100000000000001" customHeight="1" x14ac:dyDescent="0.25">
      <c r="A17" s="19"/>
      <c r="B17" s="19">
        <v>1</v>
      </c>
      <c r="C17" s="20" t="s">
        <v>13</v>
      </c>
      <c r="D17" s="95">
        <v>2872</v>
      </c>
      <c r="E17" s="95">
        <v>2872</v>
      </c>
      <c r="F17" s="95">
        <v>2151497</v>
      </c>
      <c r="G17" s="95">
        <v>2046871.72</v>
      </c>
      <c r="H17" s="96">
        <f t="shared" ref="H17:I17" si="13">D17+F17</f>
        <v>2154369</v>
      </c>
      <c r="I17" s="43">
        <f t="shared" si="13"/>
        <v>2049743.72</v>
      </c>
      <c r="J17" s="55">
        <f t="shared" si="5"/>
        <v>0.95143576611063374</v>
      </c>
    </row>
    <row r="18" spans="1:13" s="1" customFormat="1" ht="20.100000000000001" hidden="1" customHeight="1" x14ac:dyDescent="0.25">
      <c r="A18" s="19"/>
      <c r="B18" s="46">
        <v>85231</v>
      </c>
      <c r="C18" s="47" t="s">
        <v>31</v>
      </c>
      <c r="D18" s="94">
        <f>D19</f>
        <v>0</v>
      </c>
      <c r="E18" s="94">
        <f t="shared" ref="E18:G18" si="14">E19</f>
        <v>0</v>
      </c>
      <c r="F18" s="94">
        <f t="shared" si="14"/>
        <v>0</v>
      </c>
      <c r="G18" s="94">
        <f t="shared" si="14"/>
        <v>0</v>
      </c>
      <c r="H18" s="94">
        <f>H19</f>
        <v>0</v>
      </c>
      <c r="I18" s="18">
        <f>I19</f>
        <v>0</v>
      </c>
      <c r="J18" s="56" t="e">
        <f t="shared" si="5"/>
        <v>#DIV/0!</v>
      </c>
    </row>
    <row r="19" spans="1:13" s="1" customFormat="1" ht="20.100000000000001" hidden="1" customHeight="1" x14ac:dyDescent="0.25">
      <c r="A19" s="19"/>
      <c r="B19" s="19">
        <v>1</v>
      </c>
      <c r="C19" s="20" t="s">
        <v>13</v>
      </c>
      <c r="D19" s="95">
        <v>0</v>
      </c>
      <c r="E19" s="95">
        <v>0</v>
      </c>
      <c r="F19" s="95"/>
      <c r="G19" s="95"/>
      <c r="H19" s="96">
        <f t="shared" ref="H19:I19" si="15">D19+F19</f>
        <v>0</v>
      </c>
      <c r="I19" s="43">
        <f t="shared" si="15"/>
        <v>0</v>
      </c>
      <c r="J19" s="55" t="e">
        <f t="shared" si="5"/>
        <v>#DIV/0!</v>
      </c>
    </row>
    <row r="20" spans="1:13" s="1" customFormat="1" ht="20.100000000000001" customHeight="1" x14ac:dyDescent="0.25">
      <c r="A20" s="19"/>
      <c r="B20" s="46">
        <v>85295</v>
      </c>
      <c r="C20" s="47" t="s">
        <v>32</v>
      </c>
      <c r="D20" s="94">
        <f>SUM(D22:D28)</f>
        <v>2033206</v>
      </c>
      <c r="E20" s="94">
        <f t="shared" ref="E20:I20" si="16">SUM(E22:E28)</f>
        <v>1290564.7300000002</v>
      </c>
      <c r="F20" s="94">
        <f t="shared" si="16"/>
        <v>183728</v>
      </c>
      <c r="G20" s="94">
        <f t="shared" si="16"/>
        <v>30681.17</v>
      </c>
      <c r="H20" s="94">
        <f t="shared" si="16"/>
        <v>2216934</v>
      </c>
      <c r="I20" s="94">
        <f t="shared" si="16"/>
        <v>1321245.9000000001</v>
      </c>
      <c r="J20" s="56">
        <f t="shared" si="5"/>
        <v>0.59597890600261449</v>
      </c>
      <c r="L20" s="2"/>
    </row>
    <row r="21" spans="1:13" s="1" customFormat="1" ht="20.100000000000001" hidden="1" customHeight="1" x14ac:dyDescent="0.25">
      <c r="A21" s="22"/>
      <c r="B21" s="19">
        <v>1</v>
      </c>
      <c r="C21" s="20" t="s">
        <v>12</v>
      </c>
      <c r="D21" s="95"/>
      <c r="E21" s="95"/>
      <c r="F21" s="95">
        <v>0</v>
      </c>
      <c r="G21" s="95">
        <v>0</v>
      </c>
      <c r="H21" s="96">
        <f t="shared" ref="H21" si="17">D21+F21</f>
        <v>0</v>
      </c>
      <c r="I21" s="43">
        <f t="shared" ref="I21" si="18">E21+G21</f>
        <v>0</v>
      </c>
      <c r="J21" s="55" t="e">
        <f>I21/H21</f>
        <v>#DIV/0!</v>
      </c>
    </row>
    <row r="22" spans="1:13" s="1" customFormat="1" ht="20.100000000000001" customHeight="1" x14ac:dyDescent="0.25">
      <c r="A22" s="22"/>
      <c r="B22" s="19">
        <v>1</v>
      </c>
      <c r="C22" s="20" t="s">
        <v>13</v>
      </c>
      <c r="D22" s="95"/>
      <c r="E22" s="95"/>
      <c r="F22" s="95">
        <v>104401</v>
      </c>
      <c r="G22" s="95">
        <v>3106</v>
      </c>
      <c r="H22" s="96">
        <f t="shared" ref="H22" si="19">D22+F22</f>
        <v>104401</v>
      </c>
      <c r="I22" s="43">
        <f t="shared" ref="I22" si="20">E22+G22</f>
        <v>3106</v>
      </c>
      <c r="J22" s="55">
        <f>I22/H22</f>
        <v>2.9750672886275035E-2</v>
      </c>
    </row>
    <row r="23" spans="1:13" s="106" customFormat="1" ht="32.25" customHeight="1" x14ac:dyDescent="0.25">
      <c r="A23" s="99"/>
      <c r="B23" s="100">
        <v>2</v>
      </c>
      <c r="C23" s="101" t="s">
        <v>51</v>
      </c>
      <c r="D23" s="102">
        <v>301818</v>
      </c>
      <c r="E23" s="102">
        <v>168386.38</v>
      </c>
      <c r="F23" s="102"/>
      <c r="G23" s="102"/>
      <c r="H23" s="103">
        <f t="shared" ref="H23" si="21">D23+F23</f>
        <v>301818</v>
      </c>
      <c r="I23" s="104">
        <f t="shared" ref="I23:I25" si="22">E23+G23</f>
        <v>168386.38</v>
      </c>
      <c r="J23" s="105">
        <f>I23/H23</f>
        <v>0.55790701681145594</v>
      </c>
    </row>
    <row r="24" spans="1:13" s="106" customFormat="1" ht="33.75" customHeight="1" x14ac:dyDescent="0.25">
      <c r="A24" s="99"/>
      <c r="B24" s="100">
        <v>3</v>
      </c>
      <c r="C24" s="101" t="s">
        <v>87</v>
      </c>
      <c r="D24" s="102">
        <v>105274</v>
      </c>
      <c r="E24" s="102">
        <v>0</v>
      </c>
      <c r="F24" s="102">
        <v>9001</v>
      </c>
      <c r="G24" s="102">
        <v>0</v>
      </c>
      <c r="H24" s="103">
        <f t="shared" ref="H24" si="23">D24+F24</f>
        <v>114275</v>
      </c>
      <c r="I24" s="104">
        <f t="shared" ref="I24" si="24">E24+G24</f>
        <v>0</v>
      </c>
      <c r="J24" s="105">
        <f>I24/H24</f>
        <v>0</v>
      </c>
    </row>
    <row r="25" spans="1:13" s="106" customFormat="1" ht="48" customHeight="1" x14ac:dyDescent="0.25">
      <c r="A25" s="99"/>
      <c r="B25" s="100">
        <v>4</v>
      </c>
      <c r="C25" s="110" t="s">
        <v>50</v>
      </c>
      <c r="D25" s="102">
        <f>1247760+197336</f>
        <v>1445096</v>
      </c>
      <c r="E25" s="102">
        <f>829530.81+127390.05</f>
        <v>956920.8600000001</v>
      </c>
      <c r="F25" s="102">
        <v>70326</v>
      </c>
      <c r="G25" s="102">
        <v>27575.17</v>
      </c>
      <c r="H25" s="103">
        <f>D25+F25</f>
        <v>1515422</v>
      </c>
      <c r="I25" s="104">
        <f t="shared" si="22"/>
        <v>984496.03000000014</v>
      </c>
      <c r="J25" s="105">
        <f>I25/H25</f>
        <v>0.64965140403135246</v>
      </c>
    </row>
    <row r="26" spans="1:13" s="106" customFormat="1" ht="30.95" customHeight="1" x14ac:dyDescent="0.25">
      <c r="A26" s="99"/>
      <c r="B26" s="100">
        <v>5</v>
      </c>
      <c r="C26" s="123" t="s">
        <v>84</v>
      </c>
      <c r="D26" s="102">
        <f>'DPS - DOD.ŚR.'!C7</f>
        <v>59226</v>
      </c>
      <c r="E26" s="102">
        <f>'DPS - DOD.ŚR.'!D7</f>
        <v>54335.69</v>
      </c>
      <c r="F26" s="102"/>
      <c r="G26" s="102"/>
      <c r="H26" s="103">
        <f t="shared" ref="H26:H28" si="25">D26+F26</f>
        <v>59226</v>
      </c>
      <c r="I26" s="104">
        <f t="shared" ref="I26:I28" si="26">E26+G26</f>
        <v>54335.69</v>
      </c>
      <c r="J26" s="105">
        <f t="shared" ref="J26:J28" si="27">I26/H26</f>
        <v>0.91742967615574245</v>
      </c>
    </row>
    <row r="27" spans="1:13" s="106" customFormat="1" ht="30.95" customHeight="1" x14ac:dyDescent="0.25">
      <c r="A27" s="99"/>
      <c r="B27" s="100">
        <v>6</v>
      </c>
      <c r="C27" s="123" t="s">
        <v>85</v>
      </c>
      <c r="D27" s="102">
        <f>'DPS - DOD.ŚR.'!C12</f>
        <v>62542</v>
      </c>
      <c r="E27" s="102">
        <f>'DPS - DOD.ŚR.'!D12</f>
        <v>56856.18</v>
      </c>
      <c r="F27" s="102"/>
      <c r="G27" s="102"/>
      <c r="H27" s="103">
        <f t="shared" si="25"/>
        <v>62542</v>
      </c>
      <c r="I27" s="104">
        <f t="shared" si="26"/>
        <v>56856.18</v>
      </c>
      <c r="J27" s="105">
        <f t="shared" si="27"/>
        <v>0.90908797288222321</v>
      </c>
    </row>
    <row r="28" spans="1:13" s="106" customFormat="1" ht="30.95" customHeight="1" x14ac:dyDescent="0.25">
      <c r="A28" s="99"/>
      <c r="B28" s="100">
        <v>7</v>
      </c>
      <c r="C28" s="123" t="s">
        <v>86</v>
      </c>
      <c r="D28" s="102">
        <f>'DPS - DOD.ŚR.'!C17</f>
        <v>59250</v>
      </c>
      <c r="E28" s="102">
        <f>'DPS - DOD.ŚR.'!D17</f>
        <v>54065.62</v>
      </c>
      <c r="F28" s="102"/>
      <c r="G28" s="102"/>
      <c r="H28" s="103">
        <f t="shared" si="25"/>
        <v>59250</v>
      </c>
      <c r="I28" s="104">
        <f t="shared" si="26"/>
        <v>54065.62</v>
      </c>
      <c r="J28" s="105">
        <f t="shared" si="27"/>
        <v>0.91249991561181443</v>
      </c>
    </row>
    <row r="29" spans="1:13" s="1" customFormat="1" ht="35.1" customHeight="1" x14ac:dyDescent="0.25">
      <c r="A29" s="23">
        <v>853</v>
      </c>
      <c r="B29" s="24"/>
      <c r="C29" s="25" t="s">
        <v>27</v>
      </c>
      <c r="D29" s="97">
        <f>D30+D32</f>
        <v>417850.35</v>
      </c>
      <c r="E29" s="97">
        <f t="shared" ref="E29:I29" si="28">E30+E32</f>
        <v>413215.66</v>
      </c>
      <c r="F29" s="97">
        <f t="shared" si="28"/>
        <v>6748</v>
      </c>
      <c r="G29" s="97">
        <f t="shared" si="28"/>
        <v>0</v>
      </c>
      <c r="H29" s="97">
        <f t="shared" si="28"/>
        <v>424598.35</v>
      </c>
      <c r="I29" s="15">
        <f t="shared" si="28"/>
        <v>413215.66</v>
      </c>
      <c r="J29" s="57">
        <f t="shared" si="5"/>
        <v>0.97319186473522568</v>
      </c>
    </row>
    <row r="30" spans="1:13" s="1" customFormat="1" ht="30" x14ac:dyDescent="0.25">
      <c r="A30" s="22"/>
      <c r="B30" s="16">
        <v>85321</v>
      </c>
      <c r="C30" s="26" t="s">
        <v>33</v>
      </c>
      <c r="D30" s="94">
        <f t="shared" ref="D30:I30" si="29">D31</f>
        <v>299132.84999999998</v>
      </c>
      <c r="E30" s="94">
        <f t="shared" si="29"/>
        <v>294498.15999999997</v>
      </c>
      <c r="F30" s="94">
        <f t="shared" si="29"/>
        <v>0</v>
      </c>
      <c r="G30" s="94">
        <f t="shared" si="29"/>
        <v>0</v>
      </c>
      <c r="H30" s="94">
        <f t="shared" si="29"/>
        <v>299132.84999999998</v>
      </c>
      <c r="I30" s="18">
        <f t="shared" si="29"/>
        <v>294498.15999999997</v>
      </c>
      <c r="J30" s="56">
        <f t="shared" si="5"/>
        <v>0.98450624864504177</v>
      </c>
      <c r="M30" s="2"/>
    </row>
    <row r="31" spans="1:13" s="1" customFormat="1" ht="20.100000000000001" customHeight="1" x14ac:dyDescent="0.25">
      <c r="A31" s="22"/>
      <c r="B31" s="19">
        <v>1</v>
      </c>
      <c r="C31" s="20" t="s">
        <v>13</v>
      </c>
      <c r="D31" s="95">
        <v>299132.84999999998</v>
      </c>
      <c r="E31" s="95">
        <v>294498.15999999997</v>
      </c>
      <c r="F31" s="95"/>
      <c r="G31" s="95"/>
      <c r="H31" s="96">
        <f t="shared" ref="H31:I31" si="30">D31+F31</f>
        <v>299132.84999999998</v>
      </c>
      <c r="I31" s="43">
        <f t="shared" si="30"/>
        <v>294498.15999999997</v>
      </c>
      <c r="J31" s="55">
        <f t="shared" si="5"/>
        <v>0.98450624864504177</v>
      </c>
    </row>
    <row r="32" spans="1:13" s="1" customFormat="1" ht="20.100000000000001" customHeight="1" x14ac:dyDescent="0.25">
      <c r="A32" s="22"/>
      <c r="B32" s="16">
        <v>85395</v>
      </c>
      <c r="C32" s="26" t="s">
        <v>32</v>
      </c>
      <c r="D32" s="94">
        <f t="shared" ref="D32:I32" si="31">D33</f>
        <v>118717.5</v>
      </c>
      <c r="E32" s="94">
        <f t="shared" si="31"/>
        <v>118717.5</v>
      </c>
      <c r="F32" s="94">
        <f t="shared" si="31"/>
        <v>6748</v>
      </c>
      <c r="G32" s="94">
        <f t="shared" si="31"/>
        <v>0</v>
      </c>
      <c r="H32" s="94">
        <f t="shared" si="31"/>
        <v>125465.5</v>
      </c>
      <c r="I32" s="18">
        <f t="shared" si="31"/>
        <v>118717.5</v>
      </c>
      <c r="J32" s="56">
        <f t="shared" ref="J32:J33" si="32">I32/H32</f>
        <v>0.94621629053405121</v>
      </c>
    </row>
    <row r="33" spans="1:15" s="1" customFormat="1" ht="20.100000000000001" customHeight="1" x14ac:dyDescent="0.25">
      <c r="A33" s="22"/>
      <c r="B33" s="19">
        <v>1</v>
      </c>
      <c r="C33" s="20" t="s">
        <v>13</v>
      </c>
      <c r="D33" s="95">
        <v>118717.5</v>
      </c>
      <c r="E33" s="95">
        <v>118717.5</v>
      </c>
      <c r="F33" s="95">
        <v>6748</v>
      </c>
      <c r="G33" s="95">
        <v>0</v>
      </c>
      <c r="H33" s="96">
        <f t="shared" ref="H33" si="33">D33+F33</f>
        <v>125465.5</v>
      </c>
      <c r="I33" s="43">
        <f t="shared" ref="I33" si="34">E33+G33</f>
        <v>118717.5</v>
      </c>
      <c r="J33" s="55">
        <f t="shared" si="32"/>
        <v>0.94621629053405121</v>
      </c>
    </row>
    <row r="34" spans="1:15" s="1" customFormat="1" ht="35.1" customHeight="1" x14ac:dyDescent="0.25">
      <c r="A34" s="23">
        <v>855</v>
      </c>
      <c r="B34" s="24"/>
      <c r="C34" s="25" t="s">
        <v>48</v>
      </c>
      <c r="D34" s="97">
        <f t="shared" ref="D34:I34" si="35">D35+D37+D40+D44</f>
        <v>1006551</v>
      </c>
      <c r="E34" s="97">
        <f t="shared" si="35"/>
        <v>999424.68</v>
      </c>
      <c r="F34" s="97">
        <f t="shared" si="35"/>
        <v>4993027</v>
      </c>
      <c r="G34" s="97">
        <f t="shared" si="35"/>
        <v>4644260.68</v>
      </c>
      <c r="H34" s="97">
        <f t="shared" si="35"/>
        <v>5999578</v>
      </c>
      <c r="I34" s="97">
        <f t="shared" si="35"/>
        <v>5643685.3599999994</v>
      </c>
      <c r="J34" s="57">
        <f t="shared" ref="J34:J36" si="36">I34/H34</f>
        <v>0.94068038785394559</v>
      </c>
    </row>
    <row r="35" spans="1:15" s="1" customFormat="1" ht="20.100000000000001" customHeight="1" x14ac:dyDescent="0.25">
      <c r="A35" s="22"/>
      <c r="B35" s="16">
        <v>85504</v>
      </c>
      <c r="C35" s="26" t="s">
        <v>49</v>
      </c>
      <c r="D35" s="94">
        <f>D36</f>
        <v>37510</v>
      </c>
      <c r="E35" s="94">
        <f t="shared" ref="E35:H35" si="37">E36</f>
        <v>37200</v>
      </c>
      <c r="F35" s="94">
        <f t="shared" si="37"/>
        <v>250358</v>
      </c>
      <c r="G35" s="94">
        <f t="shared" si="37"/>
        <v>205012.98</v>
      </c>
      <c r="H35" s="94">
        <f t="shared" si="37"/>
        <v>287868</v>
      </c>
      <c r="I35" s="94">
        <f>I36</f>
        <v>242212.98</v>
      </c>
      <c r="J35" s="56">
        <f t="shared" si="36"/>
        <v>0.84140293467839433</v>
      </c>
    </row>
    <row r="36" spans="1:15" s="1" customFormat="1" ht="20.100000000000001" customHeight="1" x14ac:dyDescent="0.25">
      <c r="A36" s="22"/>
      <c r="B36" s="19">
        <v>1</v>
      </c>
      <c r="C36" s="20" t="s">
        <v>13</v>
      </c>
      <c r="D36" s="95">
        <v>37510</v>
      </c>
      <c r="E36" s="95">
        <v>37200</v>
      </c>
      <c r="F36" s="95">
        <v>250358</v>
      </c>
      <c r="G36" s="95">
        <v>205012.98</v>
      </c>
      <c r="H36" s="96">
        <f t="shared" ref="H36" si="38">D36+F36</f>
        <v>287868</v>
      </c>
      <c r="I36" s="43">
        <f t="shared" ref="I36" si="39">E36+G36</f>
        <v>242212.98</v>
      </c>
      <c r="J36" s="55">
        <f t="shared" si="36"/>
        <v>0.84140293467839433</v>
      </c>
    </row>
    <row r="37" spans="1:15" s="1" customFormat="1" ht="20.100000000000001" customHeight="1" x14ac:dyDescent="0.25">
      <c r="A37" s="22"/>
      <c r="B37" s="16">
        <v>85508</v>
      </c>
      <c r="C37" s="26" t="s">
        <v>25</v>
      </c>
      <c r="D37" s="94">
        <f>SUM(D38:D39)</f>
        <v>469287</v>
      </c>
      <c r="E37" s="94">
        <f t="shared" ref="E37:I37" si="40">SUM(E38:E39)</f>
        <v>468680.52</v>
      </c>
      <c r="F37" s="94">
        <f t="shared" si="40"/>
        <v>1429935</v>
      </c>
      <c r="G37" s="94">
        <f t="shared" si="40"/>
        <v>1360909.55</v>
      </c>
      <c r="H37" s="94">
        <f t="shared" si="40"/>
        <v>1899222</v>
      </c>
      <c r="I37" s="94">
        <f t="shared" si="40"/>
        <v>1829590.07</v>
      </c>
      <c r="J37" s="56">
        <f t="shared" ref="J37:J41" si="41">I37/H37</f>
        <v>0.96333660309326663</v>
      </c>
    </row>
    <row r="38" spans="1:15" s="1" customFormat="1" ht="20.100000000000001" customHeight="1" x14ac:dyDescent="0.25">
      <c r="A38" s="22"/>
      <c r="B38" s="19">
        <v>1</v>
      </c>
      <c r="C38" s="20" t="s">
        <v>13</v>
      </c>
      <c r="D38" s="95">
        <v>469287</v>
      </c>
      <c r="E38" s="95">
        <v>468680.52</v>
      </c>
      <c r="F38" s="95">
        <v>1336535</v>
      </c>
      <c r="G38" s="95">
        <v>1279449.44</v>
      </c>
      <c r="H38" s="96">
        <f t="shared" ref="H38" si="42">D38+F38</f>
        <v>1805822</v>
      </c>
      <c r="I38" s="43">
        <f t="shared" ref="I38" si="43">E38+G38</f>
        <v>1748129.96</v>
      </c>
      <c r="J38" s="55">
        <f t="shared" si="41"/>
        <v>0.96805220005072479</v>
      </c>
    </row>
    <row r="39" spans="1:15" s="106" customFormat="1" ht="45" x14ac:dyDescent="0.25">
      <c r="A39" s="99"/>
      <c r="B39" s="100">
        <v>2</v>
      </c>
      <c r="C39" s="101" t="s">
        <v>52</v>
      </c>
      <c r="D39" s="69"/>
      <c r="E39" s="69"/>
      <c r="F39" s="102">
        <v>93400</v>
      </c>
      <c r="G39" s="102">
        <v>81460.11</v>
      </c>
      <c r="H39" s="96">
        <f t="shared" ref="H39" si="44">D39+F39</f>
        <v>93400</v>
      </c>
      <c r="I39" s="43">
        <f t="shared" ref="I39" si="45">E39+G39</f>
        <v>81460.11</v>
      </c>
      <c r="J39" s="105">
        <f>I39/H39</f>
        <v>0.87216391862955034</v>
      </c>
    </row>
    <row r="40" spans="1:15" s="1" customFormat="1" ht="30" x14ac:dyDescent="0.25">
      <c r="A40" s="22"/>
      <c r="B40" s="16">
        <v>85510</v>
      </c>
      <c r="C40" s="26" t="s">
        <v>47</v>
      </c>
      <c r="D40" s="94">
        <f>D41+D42+D43</f>
        <v>499754</v>
      </c>
      <c r="E40" s="94">
        <f t="shared" ref="E40:I40" si="46">E41+E42+E43</f>
        <v>493544.16000000003</v>
      </c>
      <c r="F40" s="94">
        <f t="shared" si="46"/>
        <v>3248976</v>
      </c>
      <c r="G40" s="94">
        <f t="shared" si="46"/>
        <v>3014580.15</v>
      </c>
      <c r="H40" s="94">
        <f t="shared" si="46"/>
        <v>3748730</v>
      </c>
      <c r="I40" s="18">
        <f t="shared" si="46"/>
        <v>3508124.3099999996</v>
      </c>
      <c r="J40" s="56">
        <f t="shared" si="41"/>
        <v>0.93581674593795749</v>
      </c>
      <c r="M40" s="2"/>
    </row>
    <row r="41" spans="1:15" s="1" customFormat="1" ht="20.100000000000001" customHeight="1" x14ac:dyDescent="0.25">
      <c r="A41" s="22"/>
      <c r="B41" s="19">
        <v>1</v>
      </c>
      <c r="C41" s="20" t="s">
        <v>11</v>
      </c>
      <c r="D41" s="95">
        <v>65487</v>
      </c>
      <c r="E41" s="95">
        <v>65486.879999999997</v>
      </c>
      <c r="F41" s="95">
        <v>2632475</v>
      </c>
      <c r="G41" s="95">
        <v>2506613.34</v>
      </c>
      <c r="H41" s="96">
        <f t="shared" ref="H41" si="47">D41+F41</f>
        <v>2697962</v>
      </c>
      <c r="I41" s="43">
        <f t="shared" ref="I41" si="48">E41+G41</f>
        <v>2572100.2199999997</v>
      </c>
      <c r="J41" s="55">
        <f t="shared" si="41"/>
        <v>0.95334931329648076</v>
      </c>
    </row>
    <row r="42" spans="1:15" s="1" customFormat="1" ht="20.100000000000001" customHeight="1" x14ac:dyDescent="0.25">
      <c r="A42" s="22"/>
      <c r="B42" s="19">
        <v>2</v>
      </c>
      <c r="C42" s="20" t="s">
        <v>19</v>
      </c>
      <c r="D42" s="95"/>
      <c r="E42" s="95"/>
      <c r="F42" s="95">
        <v>359049</v>
      </c>
      <c r="G42" s="95">
        <v>346934.08</v>
      </c>
      <c r="H42" s="96">
        <f>D42+F42</f>
        <v>359049</v>
      </c>
      <c r="I42" s="43">
        <f t="shared" ref="I42" si="49">E42+G42</f>
        <v>346934.08</v>
      </c>
      <c r="J42" s="55">
        <f t="shared" ref="J42" si="50">I42/H42</f>
        <v>0.96625831014708308</v>
      </c>
      <c r="O42" s="2"/>
    </row>
    <row r="43" spans="1:15" s="1" customFormat="1" ht="20.100000000000001" customHeight="1" x14ac:dyDescent="0.25">
      <c r="A43" s="22"/>
      <c r="B43" s="19">
        <v>3</v>
      </c>
      <c r="C43" s="20" t="s">
        <v>13</v>
      </c>
      <c r="D43" s="95">
        <v>434267</v>
      </c>
      <c r="E43" s="95">
        <v>428057.28</v>
      </c>
      <c r="F43" s="95">
        <v>257452</v>
      </c>
      <c r="G43" s="95">
        <v>161032.73000000001</v>
      </c>
      <c r="H43" s="96">
        <f t="shared" ref="H43" si="51">D43+F43</f>
        <v>691719</v>
      </c>
      <c r="I43" s="43">
        <f t="shared" ref="I43" si="52">E43+G43</f>
        <v>589090.01</v>
      </c>
      <c r="J43" s="55">
        <f t="shared" ref="J43:J47" si="53">I43/H43</f>
        <v>0.85163196326832136</v>
      </c>
    </row>
    <row r="44" spans="1:15" s="1" customFormat="1" ht="20.100000000000001" customHeight="1" x14ac:dyDescent="0.25">
      <c r="A44" s="22"/>
      <c r="B44" s="16">
        <v>85595</v>
      </c>
      <c r="C44" s="26" t="s">
        <v>32</v>
      </c>
      <c r="D44" s="94">
        <f>SUM(D45:D47)</f>
        <v>0</v>
      </c>
      <c r="E44" s="94">
        <f t="shared" ref="E44:I44" si="54">SUM(E45:E47)</f>
        <v>0</v>
      </c>
      <c r="F44" s="94">
        <f t="shared" si="54"/>
        <v>63758</v>
      </c>
      <c r="G44" s="94">
        <f t="shared" si="54"/>
        <v>63758</v>
      </c>
      <c r="H44" s="94">
        <f t="shared" si="54"/>
        <v>63758</v>
      </c>
      <c r="I44" s="94">
        <f t="shared" si="54"/>
        <v>63758</v>
      </c>
      <c r="J44" s="56">
        <f t="shared" si="53"/>
        <v>1</v>
      </c>
    </row>
    <row r="45" spans="1:15" s="1" customFormat="1" ht="20.100000000000001" customHeight="1" x14ac:dyDescent="0.25">
      <c r="A45" s="22"/>
      <c r="B45" s="19">
        <v>1</v>
      </c>
      <c r="C45" s="20" t="s">
        <v>11</v>
      </c>
      <c r="D45" s="21"/>
      <c r="E45" s="21"/>
      <c r="F45" s="95">
        <v>44295</v>
      </c>
      <c r="G45" s="95">
        <v>44295</v>
      </c>
      <c r="H45" s="43">
        <f t="shared" ref="H45:H47" si="55">D45+F45</f>
        <v>44295</v>
      </c>
      <c r="I45" s="43">
        <f t="shared" ref="I45:I47" si="56">E45+G45</f>
        <v>44295</v>
      </c>
      <c r="J45" s="55">
        <f t="shared" si="53"/>
        <v>1</v>
      </c>
      <c r="O45" s="2"/>
    </row>
    <row r="46" spans="1:15" s="1" customFormat="1" ht="20.100000000000001" customHeight="1" x14ac:dyDescent="0.25">
      <c r="A46" s="22"/>
      <c r="B46" s="19">
        <v>2</v>
      </c>
      <c r="C46" s="20" t="s">
        <v>13</v>
      </c>
      <c r="D46" s="21"/>
      <c r="E46" s="21"/>
      <c r="F46" s="95">
        <v>19463</v>
      </c>
      <c r="G46" s="95">
        <v>19463</v>
      </c>
      <c r="H46" s="43">
        <f t="shared" si="55"/>
        <v>19463</v>
      </c>
      <c r="I46" s="43">
        <f t="shared" si="56"/>
        <v>19463</v>
      </c>
      <c r="J46" s="55">
        <f t="shared" si="53"/>
        <v>1</v>
      </c>
      <c r="O46" s="2"/>
    </row>
    <row r="47" spans="1:15" s="1" customFormat="1" ht="20.100000000000001" hidden="1" customHeight="1" x14ac:dyDescent="0.25">
      <c r="A47" s="19"/>
      <c r="B47" s="19">
        <v>3</v>
      </c>
      <c r="C47" s="20" t="s">
        <v>13</v>
      </c>
      <c r="D47" s="21"/>
      <c r="E47" s="21"/>
      <c r="F47" s="95"/>
      <c r="G47" s="95"/>
      <c r="H47" s="43">
        <f t="shared" si="55"/>
        <v>0</v>
      </c>
      <c r="I47" s="43">
        <f t="shared" si="56"/>
        <v>0</v>
      </c>
      <c r="J47" s="55" t="e">
        <f t="shared" si="53"/>
        <v>#DIV/0!</v>
      </c>
    </row>
    <row r="48" spans="1:15" s="1" customFormat="1" ht="35.1" customHeight="1" x14ac:dyDescent="0.25">
      <c r="A48" s="27"/>
      <c r="B48" s="28"/>
      <c r="C48" s="29" t="s">
        <v>43</v>
      </c>
      <c r="D48" s="30">
        <f t="shared" ref="D48:I48" si="57">D5+D9+D29+D34</f>
        <v>5223269.3499999996</v>
      </c>
      <c r="E48" s="30">
        <f t="shared" si="57"/>
        <v>4412997.5500000007</v>
      </c>
      <c r="F48" s="130">
        <f t="shared" si="57"/>
        <v>12717423</v>
      </c>
      <c r="G48" s="130">
        <f t="shared" si="57"/>
        <v>11934250.109999999</v>
      </c>
      <c r="H48" s="30">
        <f t="shared" si="57"/>
        <v>17940692.350000001</v>
      </c>
      <c r="I48" s="30">
        <f t="shared" si="57"/>
        <v>16347247.659999998</v>
      </c>
      <c r="J48" s="54">
        <f t="shared" si="5"/>
        <v>0.91118265343867832</v>
      </c>
    </row>
    <row r="49" spans="1:10" s="1" customFormat="1" x14ac:dyDescent="0.25">
      <c r="A49"/>
      <c r="B49"/>
      <c r="C49"/>
      <c r="D49" s="3"/>
      <c r="F49" s="131"/>
      <c r="G49" s="125"/>
      <c r="H49"/>
      <c r="I49"/>
      <c r="J49" s="2"/>
    </row>
    <row r="50" spans="1:10" s="1" customFormat="1" x14ac:dyDescent="0.25">
      <c r="A50"/>
      <c r="B50"/>
      <c r="C50"/>
      <c r="D50" s="3"/>
      <c r="F50" s="125"/>
      <c r="G50" s="125"/>
      <c r="H50"/>
      <c r="I50"/>
      <c r="J50" s="2"/>
    </row>
    <row r="51" spans="1:10" s="1" customFormat="1" x14ac:dyDescent="0.25">
      <c r="A51"/>
      <c r="B51"/>
      <c r="C51"/>
      <c r="D51" s="3"/>
      <c r="F51" s="125"/>
      <c r="G51" s="125"/>
      <c r="H51"/>
      <c r="I51"/>
      <c r="J51" s="2"/>
    </row>
    <row r="52" spans="1:10" s="1" customFormat="1" x14ac:dyDescent="0.25">
      <c r="A52"/>
      <c r="B52"/>
      <c r="C52"/>
      <c r="D52" s="3"/>
      <c r="F52" s="125"/>
      <c r="G52" s="125"/>
      <c r="H52"/>
      <c r="I52"/>
      <c r="J52" s="2"/>
    </row>
    <row r="53" spans="1:10" s="1" customFormat="1" x14ac:dyDescent="0.25">
      <c r="A53"/>
      <c r="B53"/>
      <c r="C53"/>
      <c r="D53" s="3"/>
      <c r="F53" s="125"/>
      <c r="G53" s="125"/>
      <c r="H53" s="93"/>
      <c r="I53"/>
      <c r="J53" s="2"/>
    </row>
    <row r="54" spans="1:10" s="1" customFormat="1" x14ac:dyDescent="0.25">
      <c r="A54"/>
      <c r="B54"/>
      <c r="C54"/>
      <c r="D54" s="3"/>
      <c r="F54" s="125"/>
      <c r="G54" s="125"/>
      <c r="H54"/>
      <c r="I54"/>
      <c r="J54" s="2"/>
    </row>
    <row r="55" spans="1:10" s="1" customFormat="1" x14ac:dyDescent="0.25">
      <c r="A55"/>
      <c r="B55"/>
      <c r="C55"/>
      <c r="D55" s="3"/>
      <c r="F55" s="125"/>
      <c r="G55" s="125"/>
      <c r="H55"/>
      <c r="I55"/>
      <c r="J55" s="2"/>
    </row>
    <row r="56" spans="1:10" s="1" customFormat="1" x14ac:dyDescent="0.25">
      <c r="A56"/>
      <c r="B56"/>
      <c r="C56"/>
      <c r="D56" s="3"/>
      <c r="F56" s="125"/>
      <c r="G56" s="125"/>
      <c r="H56"/>
      <c r="I56"/>
      <c r="J56" s="2"/>
    </row>
    <row r="57" spans="1:10" s="1" customFormat="1" x14ac:dyDescent="0.25">
      <c r="A57"/>
      <c r="B57"/>
      <c r="C57"/>
      <c r="D57" s="3"/>
      <c r="F57" s="125"/>
      <c r="G57" s="125"/>
      <c r="H57"/>
      <c r="I57"/>
      <c r="J57" s="2"/>
    </row>
    <row r="58" spans="1:10" s="1" customFormat="1" x14ac:dyDescent="0.25">
      <c r="A58"/>
      <c r="B58"/>
      <c r="C58"/>
      <c r="D58" s="3"/>
      <c r="F58" s="125"/>
      <c r="G58" s="125"/>
      <c r="H58"/>
      <c r="I58"/>
      <c r="J58" s="2"/>
    </row>
    <row r="59" spans="1:10" s="1" customFormat="1" x14ac:dyDescent="0.25">
      <c r="A59"/>
      <c r="B59"/>
      <c r="C59"/>
      <c r="D59" s="3"/>
      <c r="F59" s="125"/>
      <c r="G59" s="125"/>
      <c r="H59"/>
      <c r="I59"/>
      <c r="J59" s="2"/>
    </row>
    <row r="60" spans="1:10" s="1" customFormat="1" x14ac:dyDescent="0.25">
      <c r="A60"/>
      <c r="B60"/>
      <c r="C60"/>
      <c r="D60" s="3"/>
      <c r="F60" s="125"/>
      <c r="G60" s="125"/>
      <c r="H60"/>
      <c r="I60"/>
      <c r="J60" s="2"/>
    </row>
    <row r="61" spans="1:10" s="1" customFormat="1" x14ac:dyDescent="0.25">
      <c r="A61"/>
      <c r="B61"/>
      <c r="C61"/>
      <c r="D61" s="3"/>
      <c r="F61" s="125"/>
      <c r="G61" s="125"/>
      <c r="H61"/>
      <c r="I61"/>
      <c r="J61" s="2"/>
    </row>
    <row r="62" spans="1:10" s="1" customFormat="1" x14ac:dyDescent="0.25">
      <c r="A62"/>
      <c r="B62"/>
      <c r="C62"/>
      <c r="D62" s="3"/>
      <c r="F62" s="125"/>
      <c r="G62" s="125"/>
      <c r="H62"/>
      <c r="I62"/>
      <c r="J62" s="2"/>
    </row>
    <row r="63" spans="1:10" s="1" customFormat="1" x14ac:dyDescent="0.25">
      <c r="A63"/>
      <c r="B63"/>
      <c r="C63"/>
      <c r="D63" s="3"/>
      <c r="F63" s="125"/>
      <c r="G63" s="125"/>
      <c r="H63"/>
      <c r="I63"/>
      <c r="J63" s="2"/>
    </row>
    <row r="64" spans="1:10" s="1" customFormat="1" x14ac:dyDescent="0.25">
      <c r="A64"/>
      <c r="B64"/>
      <c r="C64"/>
      <c r="D64" s="3"/>
      <c r="F64" s="125"/>
      <c r="G64" s="125"/>
      <c r="H64"/>
      <c r="I64"/>
      <c r="J64" s="2"/>
    </row>
    <row r="65" spans="1:10" s="1" customFormat="1" x14ac:dyDescent="0.25">
      <c r="A65"/>
      <c r="B65"/>
      <c r="C65"/>
      <c r="D65" s="3"/>
      <c r="F65" s="125"/>
      <c r="G65" s="125"/>
      <c r="H65"/>
      <c r="I65"/>
      <c r="J65" s="2"/>
    </row>
    <row r="66" spans="1:10" s="1" customFormat="1" x14ac:dyDescent="0.25">
      <c r="A66"/>
      <c r="B66"/>
      <c r="C66"/>
      <c r="D66" s="3"/>
      <c r="F66" s="125"/>
      <c r="G66" s="125"/>
      <c r="H66"/>
      <c r="I66"/>
      <c r="J66" s="2"/>
    </row>
    <row r="67" spans="1:10" s="1" customFormat="1" x14ac:dyDescent="0.25">
      <c r="A67"/>
      <c r="B67"/>
      <c r="C67"/>
      <c r="D67" s="3"/>
      <c r="F67" s="125"/>
      <c r="G67" s="125"/>
      <c r="H67"/>
      <c r="I67"/>
      <c r="J67" s="2"/>
    </row>
    <row r="68" spans="1:10" s="1" customFormat="1" x14ac:dyDescent="0.25">
      <c r="A68"/>
      <c r="B68"/>
      <c r="C68"/>
      <c r="D68" s="3"/>
      <c r="F68" s="125"/>
      <c r="G68" s="125"/>
      <c r="H68"/>
      <c r="I68"/>
      <c r="J68" s="2"/>
    </row>
    <row r="69" spans="1:10" s="1" customFormat="1" x14ac:dyDescent="0.25">
      <c r="A69"/>
      <c r="B69"/>
      <c r="C69"/>
      <c r="D69" s="3"/>
      <c r="F69" s="125"/>
      <c r="G69" s="125"/>
      <c r="H69"/>
      <c r="I69"/>
      <c r="J69" s="2"/>
    </row>
    <row r="70" spans="1:10" s="1" customFormat="1" x14ac:dyDescent="0.25">
      <c r="A70"/>
      <c r="B70"/>
      <c r="C70"/>
      <c r="D70" s="3"/>
      <c r="F70" s="125"/>
      <c r="G70" s="125"/>
      <c r="H70"/>
      <c r="I70"/>
      <c r="J70" s="2"/>
    </row>
    <row r="71" spans="1:10" s="1" customFormat="1" x14ac:dyDescent="0.25">
      <c r="A71"/>
      <c r="B71"/>
      <c r="C71"/>
      <c r="D71" s="3"/>
      <c r="F71" s="125"/>
      <c r="G71" s="125"/>
      <c r="H71"/>
      <c r="I71"/>
      <c r="J71" s="2"/>
    </row>
    <row r="72" spans="1:10" s="1" customFormat="1" x14ac:dyDescent="0.25">
      <c r="A72"/>
      <c r="B72"/>
      <c r="C72"/>
      <c r="D72" s="3"/>
      <c r="F72" s="125"/>
      <c r="G72" s="125"/>
      <c r="H72"/>
      <c r="I72"/>
      <c r="J72" s="2"/>
    </row>
    <row r="73" spans="1:10" s="1" customFormat="1" x14ac:dyDescent="0.25">
      <c r="A73"/>
      <c r="B73"/>
      <c r="C73"/>
      <c r="D73" s="3"/>
      <c r="F73" s="125"/>
      <c r="G73" s="125"/>
      <c r="H73"/>
      <c r="I73"/>
      <c r="J73" s="2"/>
    </row>
    <row r="74" spans="1:10" s="1" customFormat="1" x14ac:dyDescent="0.25">
      <c r="A74"/>
      <c r="B74"/>
      <c r="C74"/>
      <c r="D74" s="3"/>
      <c r="F74" s="125"/>
      <c r="G74" s="125"/>
      <c r="H74"/>
      <c r="I74"/>
      <c r="J74" s="2"/>
    </row>
    <row r="75" spans="1:10" s="1" customFormat="1" x14ac:dyDescent="0.25">
      <c r="A75"/>
      <c r="B75"/>
      <c r="C75"/>
      <c r="D75" s="3"/>
      <c r="F75" s="125"/>
      <c r="G75" s="125"/>
      <c r="H75"/>
      <c r="I75"/>
      <c r="J75" s="2"/>
    </row>
    <row r="76" spans="1:10" s="1" customFormat="1" x14ac:dyDescent="0.25">
      <c r="A76"/>
      <c r="B76"/>
      <c r="C76"/>
      <c r="D76" s="3"/>
      <c r="F76" s="125"/>
      <c r="G76" s="125"/>
      <c r="H76"/>
      <c r="I76"/>
      <c r="J76" s="2"/>
    </row>
    <row r="77" spans="1:10" s="1" customFormat="1" x14ac:dyDescent="0.25">
      <c r="A77"/>
      <c r="B77"/>
      <c r="C77"/>
      <c r="D77" s="3"/>
      <c r="F77" s="125"/>
      <c r="G77" s="125"/>
      <c r="H77"/>
      <c r="I77"/>
      <c r="J77" s="2"/>
    </row>
    <row r="78" spans="1:10" s="1" customFormat="1" x14ac:dyDescent="0.25">
      <c r="A78"/>
      <c r="B78"/>
      <c r="C78"/>
      <c r="D78" s="3"/>
      <c r="F78" s="125"/>
      <c r="G78" s="125"/>
      <c r="H78"/>
      <c r="I78"/>
      <c r="J78" s="2"/>
    </row>
    <row r="79" spans="1:10" s="1" customFormat="1" x14ac:dyDescent="0.25">
      <c r="A79"/>
      <c r="B79"/>
      <c r="C79"/>
      <c r="D79" s="3"/>
      <c r="F79" s="125"/>
      <c r="G79" s="125"/>
      <c r="H79"/>
      <c r="I79"/>
      <c r="J79" s="2"/>
    </row>
    <row r="80" spans="1:10" s="1" customFormat="1" x14ac:dyDescent="0.25">
      <c r="A80"/>
      <c r="B80"/>
      <c r="C80"/>
      <c r="D80" s="3"/>
      <c r="F80" s="125"/>
      <c r="G80" s="125"/>
      <c r="H80"/>
      <c r="I80"/>
      <c r="J80" s="2"/>
    </row>
    <row r="81" spans="1:10" s="1" customFormat="1" x14ac:dyDescent="0.25">
      <c r="A81"/>
      <c r="B81"/>
      <c r="C81"/>
      <c r="D81" s="3"/>
      <c r="F81" s="125"/>
      <c r="G81" s="125"/>
      <c r="H81"/>
      <c r="I81"/>
      <c r="J81" s="2"/>
    </row>
  </sheetData>
  <mergeCells count="2">
    <mergeCell ref="I2:J2"/>
    <mergeCell ref="A3:J3"/>
  </mergeCells>
  <printOptions horizontalCentered="1"/>
  <pageMargins left="0.51181102362204722" right="0.51181102362204722" top="0.55118110236220474" bottom="0.74803149606299213" header="0.31496062992125984" footer="0.31496062992125984"/>
  <pageSetup paperSize="9" scale="75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selection activeCell="B4" sqref="B4"/>
    </sheetView>
  </sheetViews>
  <sheetFormatPr defaultRowHeight="14.25" x14ac:dyDescent="0.2"/>
  <cols>
    <col min="1" max="1" width="5.140625" style="78" customWidth="1"/>
    <col min="2" max="2" width="43.7109375" style="79" customWidth="1"/>
    <col min="3" max="5" width="15.7109375" style="80" customWidth="1"/>
    <col min="6" max="6" width="30" style="82" customWidth="1"/>
    <col min="7" max="8" width="13.140625" style="81" bestFit="1" customWidth="1"/>
    <col min="9" max="16384" width="9.140625" style="81"/>
  </cols>
  <sheetData>
    <row r="1" spans="1:9" x14ac:dyDescent="0.2">
      <c r="D1" s="1" t="s">
        <v>42</v>
      </c>
      <c r="E1" s="1"/>
      <c r="F1" s="4"/>
    </row>
    <row r="2" spans="1:9" ht="34.5" customHeight="1" x14ac:dyDescent="0.2">
      <c r="D2" s="133" t="s">
        <v>98</v>
      </c>
      <c r="E2" s="133"/>
      <c r="F2" s="133"/>
    </row>
    <row r="3" spans="1:9" ht="36" customHeight="1" x14ac:dyDescent="0.2">
      <c r="A3" s="135" t="s">
        <v>90</v>
      </c>
      <c r="B3" s="135"/>
      <c r="C3" s="135"/>
      <c r="D3" s="135"/>
      <c r="E3" s="135"/>
      <c r="F3" s="135"/>
    </row>
    <row r="5" spans="1:9" s="117" customFormat="1" ht="120" x14ac:dyDescent="0.25">
      <c r="A5" s="83" t="s">
        <v>0</v>
      </c>
      <c r="B5" s="83" t="s">
        <v>21</v>
      </c>
      <c r="C5" s="107" t="s">
        <v>69</v>
      </c>
      <c r="D5" s="108" t="s">
        <v>70</v>
      </c>
      <c r="E5" s="108" t="s">
        <v>71</v>
      </c>
      <c r="F5" s="84" t="s">
        <v>73</v>
      </c>
    </row>
    <row r="6" spans="1:9" s="92" customFormat="1" ht="36.950000000000003" customHeight="1" x14ac:dyDescent="0.25">
      <c r="A6" s="89" t="s">
        <v>67</v>
      </c>
      <c r="B6" s="29" t="s">
        <v>23</v>
      </c>
      <c r="C6" s="76">
        <f>SUM(C7:C10)</f>
        <v>108656</v>
      </c>
      <c r="D6" s="76">
        <f t="shared" ref="D6:E6" si="0">SUM(D7:D10)</f>
        <v>103205.69</v>
      </c>
      <c r="E6" s="76">
        <f t="shared" si="0"/>
        <v>14805.27</v>
      </c>
      <c r="F6" s="91"/>
    </row>
    <row r="7" spans="1:9" s="88" customFormat="1" ht="105" customHeight="1" x14ac:dyDescent="0.25">
      <c r="A7" s="86" t="s">
        <v>66</v>
      </c>
      <c r="B7" s="20" t="s">
        <v>68</v>
      </c>
      <c r="C7" s="75">
        <v>59226</v>
      </c>
      <c r="D7" s="75">
        <v>54335.69</v>
      </c>
      <c r="E7" s="75">
        <v>0</v>
      </c>
      <c r="F7" s="122" t="s">
        <v>91</v>
      </c>
    </row>
    <row r="8" spans="1:9" s="88" customFormat="1" ht="36.950000000000003" customHeight="1" x14ac:dyDescent="0.25">
      <c r="A8" s="86" t="s">
        <v>72</v>
      </c>
      <c r="B8" s="20" t="s">
        <v>94</v>
      </c>
      <c r="C8" s="75">
        <v>10930</v>
      </c>
      <c r="D8" s="75">
        <v>10930</v>
      </c>
      <c r="E8" s="75">
        <f>2735+2565.04</f>
        <v>5300.04</v>
      </c>
      <c r="F8" s="122" t="s">
        <v>83</v>
      </c>
    </row>
    <row r="9" spans="1:9" s="88" customFormat="1" ht="69" customHeight="1" x14ac:dyDescent="0.25">
      <c r="A9" s="86" t="s">
        <v>76</v>
      </c>
      <c r="B9" s="20" t="s">
        <v>95</v>
      </c>
      <c r="C9" s="75">
        <v>25000</v>
      </c>
      <c r="D9" s="75">
        <v>24440</v>
      </c>
      <c r="E9" s="75">
        <v>6130.23</v>
      </c>
      <c r="F9" s="122" t="s">
        <v>79</v>
      </c>
    </row>
    <row r="10" spans="1:9" s="88" customFormat="1" ht="36.950000000000003" customHeight="1" x14ac:dyDescent="0.25">
      <c r="A10" s="86" t="s">
        <v>77</v>
      </c>
      <c r="B10" s="20" t="s">
        <v>96</v>
      </c>
      <c r="C10" s="75">
        <v>13500</v>
      </c>
      <c r="D10" s="75">
        <f t="shared" ref="D10" si="1">C10</f>
        <v>13500</v>
      </c>
      <c r="E10" s="75">
        <f>3375</f>
        <v>3375</v>
      </c>
      <c r="F10" s="87" t="s">
        <v>80</v>
      </c>
    </row>
    <row r="11" spans="1:9" s="92" customFormat="1" ht="36.950000000000003" customHeight="1" x14ac:dyDescent="0.25">
      <c r="A11" s="89" t="s">
        <v>78</v>
      </c>
      <c r="B11" s="29" t="s">
        <v>41</v>
      </c>
      <c r="C11" s="76">
        <f t="shared" ref="C11:E11" si="2">SUM(C12:C15)</f>
        <v>113962</v>
      </c>
      <c r="D11" s="76">
        <f t="shared" si="2"/>
        <v>108276.18</v>
      </c>
      <c r="E11" s="76">
        <f t="shared" si="2"/>
        <v>19257.66</v>
      </c>
      <c r="F11" s="91"/>
    </row>
    <row r="12" spans="1:9" s="88" customFormat="1" ht="114" customHeight="1" x14ac:dyDescent="0.25">
      <c r="A12" s="86" t="s">
        <v>66</v>
      </c>
      <c r="B12" s="20" t="s">
        <v>68</v>
      </c>
      <c r="C12" s="75">
        <v>62542</v>
      </c>
      <c r="D12" s="75">
        <v>56856.18</v>
      </c>
      <c r="E12" s="75">
        <v>0</v>
      </c>
      <c r="F12" s="122" t="s">
        <v>92</v>
      </c>
    </row>
    <row r="13" spans="1:9" s="88" customFormat="1" ht="36.950000000000003" customHeight="1" x14ac:dyDescent="0.25">
      <c r="A13" s="86" t="s">
        <v>72</v>
      </c>
      <c r="B13" s="20" t="s">
        <v>94</v>
      </c>
      <c r="C13" s="75">
        <v>13220</v>
      </c>
      <c r="D13" s="75">
        <f>C13</f>
        <v>13220</v>
      </c>
      <c r="E13" s="75">
        <f>3340+3150.84</f>
        <v>6490.84</v>
      </c>
      <c r="F13" s="122" t="s">
        <v>83</v>
      </c>
    </row>
    <row r="14" spans="1:9" s="88" customFormat="1" ht="36.950000000000003" customHeight="1" x14ac:dyDescent="0.25">
      <c r="A14" s="86" t="s">
        <v>76</v>
      </c>
      <c r="B14" s="20" t="s">
        <v>95</v>
      </c>
      <c r="C14" s="75">
        <v>25000</v>
      </c>
      <c r="D14" s="75">
        <f t="shared" ref="D14:D15" si="3">C14</f>
        <v>25000</v>
      </c>
      <c r="E14" s="75">
        <v>6266.33</v>
      </c>
      <c r="F14" s="122" t="s">
        <v>81</v>
      </c>
    </row>
    <row r="15" spans="1:9" s="88" customFormat="1" ht="36.950000000000003" customHeight="1" x14ac:dyDescent="0.25">
      <c r="A15" s="86" t="s">
        <v>77</v>
      </c>
      <c r="B15" s="20" t="s">
        <v>96</v>
      </c>
      <c r="C15" s="75">
        <v>13200</v>
      </c>
      <c r="D15" s="75">
        <f t="shared" si="3"/>
        <v>13200</v>
      </c>
      <c r="E15" s="75">
        <f>3300+3200.49</f>
        <v>6500.49</v>
      </c>
      <c r="F15" s="122" t="s">
        <v>82</v>
      </c>
    </row>
    <row r="16" spans="1:9" s="92" customFormat="1" ht="36.950000000000003" customHeight="1" x14ac:dyDescent="0.25">
      <c r="A16" s="89" t="s">
        <v>89</v>
      </c>
      <c r="B16" s="29" t="s">
        <v>40</v>
      </c>
      <c r="C16" s="76">
        <f t="shared" ref="C16" si="4">SUM(C17:C20)</f>
        <v>111660</v>
      </c>
      <c r="D16" s="76">
        <f t="shared" ref="D16" si="5">SUM(D17:D20)</f>
        <v>106475.62</v>
      </c>
      <c r="E16" s="76">
        <f t="shared" ref="E16" si="6">SUM(E17:E20)</f>
        <v>19320.2</v>
      </c>
      <c r="F16" s="91"/>
      <c r="G16" s="120"/>
      <c r="H16" s="120"/>
      <c r="I16" s="121"/>
    </row>
    <row r="17" spans="1:6" s="88" customFormat="1" ht="106.5" customHeight="1" x14ac:dyDescent="0.25">
      <c r="A17" s="86" t="s">
        <v>66</v>
      </c>
      <c r="B17" s="20" t="s">
        <v>68</v>
      </c>
      <c r="C17" s="75">
        <v>59250</v>
      </c>
      <c r="D17" s="75">
        <v>54065.62</v>
      </c>
      <c r="E17" s="75">
        <v>0</v>
      </c>
      <c r="F17" s="122" t="s">
        <v>93</v>
      </c>
    </row>
    <row r="18" spans="1:6" s="88" customFormat="1" ht="36.950000000000003" customHeight="1" x14ac:dyDescent="0.25">
      <c r="A18" s="86" t="s">
        <v>72</v>
      </c>
      <c r="B18" s="20" t="s">
        <v>94</v>
      </c>
      <c r="C18" s="75">
        <v>12010</v>
      </c>
      <c r="D18" s="75">
        <f>C18</f>
        <v>12010</v>
      </c>
      <c r="E18" s="75">
        <f>3005+2668.89</f>
        <v>5673.8899999999994</v>
      </c>
      <c r="F18" s="122" t="s">
        <v>83</v>
      </c>
    </row>
    <row r="19" spans="1:6" s="88" customFormat="1" ht="36.950000000000003" customHeight="1" x14ac:dyDescent="0.25">
      <c r="A19" s="86" t="s">
        <v>76</v>
      </c>
      <c r="B19" s="20" t="s">
        <v>95</v>
      </c>
      <c r="C19" s="75">
        <v>25000</v>
      </c>
      <c r="D19" s="75">
        <f t="shared" ref="D19:D20" si="7">C19</f>
        <v>25000</v>
      </c>
      <c r="E19" s="75">
        <f>6256.06</f>
        <v>6256.06</v>
      </c>
      <c r="F19" s="122" t="s">
        <v>81</v>
      </c>
    </row>
    <row r="20" spans="1:6" s="88" customFormat="1" ht="36.950000000000003" customHeight="1" x14ac:dyDescent="0.25">
      <c r="A20" s="86" t="s">
        <v>77</v>
      </c>
      <c r="B20" s="20" t="s">
        <v>96</v>
      </c>
      <c r="C20" s="75">
        <v>15400</v>
      </c>
      <c r="D20" s="75">
        <f t="shared" si="7"/>
        <v>15400</v>
      </c>
      <c r="E20" s="75">
        <f>3850+3540.25</f>
        <v>7390.25</v>
      </c>
      <c r="F20" s="122" t="s">
        <v>82</v>
      </c>
    </row>
    <row r="21" spans="1:6" s="92" customFormat="1" ht="30" customHeight="1" x14ac:dyDescent="0.25">
      <c r="A21" s="89"/>
      <c r="B21" s="90" t="s">
        <v>5</v>
      </c>
      <c r="C21" s="76">
        <f>C6+C11+C16</f>
        <v>334278</v>
      </c>
      <c r="D21" s="76">
        <f t="shared" ref="D21:E21" si="8">D6+D11+D16</f>
        <v>317957.49</v>
      </c>
      <c r="E21" s="76">
        <f t="shared" si="8"/>
        <v>53383.130000000005</v>
      </c>
      <c r="F21" s="91"/>
    </row>
    <row r="22" spans="1:6" s="88" customFormat="1" ht="43.5" customHeight="1" x14ac:dyDescent="0.25">
      <c r="A22" s="119" t="s">
        <v>74</v>
      </c>
      <c r="B22" s="136" t="s">
        <v>75</v>
      </c>
      <c r="C22" s="136"/>
      <c r="D22" s="136"/>
      <c r="E22" s="136"/>
      <c r="F22" s="136"/>
    </row>
  </sheetData>
  <mergeCells count="3">
    <mergeCell ref="D2:F2"/>
    <mergeCell ref="A3:F3"/>
    <mergeCell ref="B22:F22"/>
  </mergeCells>
  <pageMargins left="0.70866141732283472" right="0.70866141732283472" top="0.74803149606299213" bottom="0.55118110236220474" header="0.31496062992125984" footer="0.31496062992125984"/>
  <pageSetup paperSize="9" scale="69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tabSelected="1" workbookViewId="0">
      <selection activeCell="H8" sqref="H8"/>
    </sheetView>
  </sheetViews>
  <sheetFormatPr defaultRowHeight="14.25" x14ac:dyDescent="0.2"/>
  <cols>
    <col min="1" max="1" width="5.140625" style="78" customWidth="1"/>
    <col min="2" max="2" width="35" style="79" customWidth="1"/>
    <col min="3" max="3" width="11.5703125" style="80" hidden="1" customWidth="1"/>
    <col min="4" max="4" width="8.42578125" style="80" hidden="1" customWidth="1"/>
    <col min="5" max="5" width="9.140625" style="80" hidden="1" customWidth="1"/>
    <col min="6" max="6" width="12.7109375" style="80" hidden="1" customWidth="1"/>
    <col min="7" max="7" width="6.140625" style="80" hidden="1" customWidth="1"/>
    <col min="8" max="9" width="15.7109375" style="80" customWidth="1"/>
    <col min="10" max="10" width="11.140625" style="82" customWidth="1"/>
    <col min="11" max="12" width="17.7109375" style="81" hidden="1" customWidth="1"/>
    <col min="13" max="13" width="9.140625" style="82" hidden="1" customWidth="1"/>
    <col min="14" max="15" width="13.140625" style="81" bestFit="1" customWidth="1"/>
    <col min="16" max="16384" width="9.140625" style="81"/>
  </cols>
  <sheetData>
    <row r="1" spans="1:16" x14ac:dyDescent="0.2">
      <c r="I1" s="1" t="s">
        <v>37</v>
      </c>
      <c r="J1" s="4"/>
    </row>
    <row r="2" spans="1:16" ht="34.5" customHeight="1" x14ac:dyDescent="0.2">
      <c r="I2" s="133" t="s">
        <v>101</v>
      </c>
      <c r="J2" s="133"/>
    </row>
    <row r="3" spans="1:16" ht="36" customHeight="1" x14ac:dyDescent="0.2">
      <c r="A3" s="135" t="s">
        <v>63</v>
      </c>
      <c r="B3" s="135"/>
      <c r="C3" s="135"/>
      <c r="D3" s="135"/>
      <c r="E3" s="135"/>
      <c r="F3" s="135"/>
      <c r="G3" s="135"/>
      <c r="H3" s="135"/>
      <c r="I3" s="135"/>
      <c r="J3" s="135"/>
      <c r="K3" s="118"/>
      <c r="L3" s="118"/>
      <c r="M3" s="118"/>
    </row>
    <row r="4" spans="1:16" ht="15" x14ac:dyDescent="0.25">
      <c r="D4" s="137" t="s">
        <v>7</v>
      </c>
      <c r="E4" s="137"/>
      <c r="F4" s="137"/>
      <c r="G4" s="137"/>
    </row>
    <row r="5" spans="1:16" s="85" customFormat="1" ht="60" x14ac:dyDescent="0.25">
      <c r="A5" s="83" t="s">
        <v>0</v>
      </c>
      <c r="B5" s="83" t="s">
        <v>21</v>
      </c>
      <c r="C5" s="74" t="s">
        <v>1</v>
      </c>
      <c r="D5" s="74" t="s">
        <v>2</v>
      </c>
      <c r="E5" s="74" t="s">
        <v>3</v>
      </c>
      <c r="F5" s="74" t="s">
        <v>4</v>
      </c>
      <c r="G5" s="74" t="s">
        <v>6</v>
      </c>
      <c r="H5" s="74" t="s">
        <v>10</v>
      </c>
      <c r="I5" s="74" t="s">
        <v>9</v>
      </c>
      <c r="J5" s="84" t="s">
        <v>15</v>
      </c>
      <c r="K5" s="116" t="s">
        <v>64</v>
      </c>
      <c r="L5" s="116" t="s">
        <v>65</v>
      </c>
      <c r="M5" s="84" t="s">
        <v>15</v>
      </c>
    </row>
    <row r="6" spans="1:16" s="88" customFormat="1" ht="36.950000000000003" customHeight="1" x14ac:dyDescent="0.25">
      <c r="A6" s="86">
        <v>1</v>
      </c>
      <c r="B6" s="68" t="s">
        <v>11</v>
      </c>
      <c r="C6" s="75">
        <v>89144.23</v>
      </c>
      <c r="D6" s="75">
        <v>-702.4</v>
      </c>
      <c r="E6" s="75"/>
      <c r="F6" s="75">
        <v>46658.84</v>
      </c>
      <c r="G6" s="75">
        <v>1.04</v>
      </c>
      <c r="H6" s="75">
        <f>'wydatki źr.fin.'!H7+'wydatki źr.fin.'!H41+'wydatki źr.fin.'!H45</f>
        <v>2756811</v>
      </c>
      <c r="I6" s="75">
        <f>'wydatki źr.fin.'!I7+'wydatki źr.fin.'!I41+'wydatki źr.fin.'!I45</f>
        <v>2628559.6199999996</v>
      </c>
      <c r="J6" s="87">
        <f>I6/H6</f>
        <v>0.95347835596999564</v>
      </c>
      <c r="K6" s="75"/>
      <c r="L6" s="75"/>
      <c r="M6" s="87"/>
    </row>
    <row r="7" spans="1:16" s="88" customFormat="1" ht="36.950000000000003" customHeight="1" x14ac:dyDescent="0.25">
      <c r="A7" s="86">
        <v>2</v>
      </c>
      <c r="B7" s="20" t="s">
        <v>19</v>
      </c>
      <c r="C7" s="75">
        <v>11175.45</v>
      </c>
      <c r="D7" s="75"/>
      <c r="E7" s="75">
        <v>56.83</v>
      </c>
      <c r="F7" s="75">
        <v>4681.7700000000004</v>
      </c>
      <c r="G7" s="75">
        <v>0.4</v>
      </c>
      <c r="H7" s="75">
        <f>'wydatki źr.fin.'!H8+'wydatki źr.fin.'!H42</f>
        <v>363795</v>
      </c>
      <c r="I7" s="75">
        <f>'wydatki źr.fin.'!I8+'wydatki źr.fin.'!I42</f>
        <v>350895.88</v>
      </c>
      <c r="J7" s="87">
        <f t="shared" ref="J7:J12" si="0">I7/H7</f>
        <v>0.96454288816503797</v>
      </c>
      <c r="K7" s="75"/>
      <c r="L7" s="75"/>
      <c r="M7" s="87"/>
      <c r="N7" s="109"/>
      <c r="O7" s="109"/>
    </row>
    <row r="8" spans="1:16" s="88" customFormat="1" ht="36.950000000000003" customHeight="1" x14ac:dyDescent="0.25">
      <c r="A8" s="86">
        <f>A7+1</f>
        <v>3</v>
      </c>
      <c r="B8" s="20" t="s">
        <v>23</v>
      </c>
      <c r="C8" s="75">
        <v>42125.39</v>
      </c>
      <c r="D8" s="75"/>
      <c r="E8" s="75">
        <v>292.2</v>
      </c>
      <c r="F8" s="75">
        <v>6328.97</v>
      </c>
      <c r="G8" s="75">
        <v>1.28</v>
      </c>
      <c r="H8" s="75">
        <f>'wydatki źr.fin.'!H11+'wydatki źr.fin.'!H26</f>
        <v>2113772</v>
      </c>
      <c r="I8" s="75">
        <f>'wydatki źr.fin.'!I11+'wydatki źr.fin.'!I26</f>
        <v>1979465.64</v>
      </c>
      <c r="J8" s="87">
        <f t="shared" si="0"/>
        <v>0.93646128343075785</v>
      </c>
      <c r="K8" s="75"/>
      <c r="L8" s="75"/>
      <c r="M8" s="87"/>
    </row>
    <row r="9" spans="1:16" s="88" customFormat="1" ht="36.950000000000003" customHeight="1" x14ac:dyDescent="0.25">
      <c r="A9" s="86">
        <f t="shared" ref="A9:A12" si="1">A8+1</f>
        <v>4</v>
      </c>
      <c r="B9" s="20" t="s">
        <v>41</v>
      </c>
      <c r="C9" s="75">
        <v>75779.009999999995</v>
      </c>
      <c r="D9" s="75"/>
      <c r="E9" s="75"/>
      <c r="F9" s="75">
        <v>3973.3</v>
      </c>
      <c r="G9" s="75">
        <v>0.48</v>
      </c>
      <c r="H9" s="75">
        <f>'wydatki źr.fin.'!H12+'wydatki źr.fin.'!H27</f>
        <v>2186288</v>
      </c>
      <c r="I9" s="75">
        <f>'wydatki źr.fin.'!I12+'wydatki źr.fin.'!I27</f>
        <v>2161049.12</v>
      </c>
      <c r="J9" s="87">
        <f t="shared" si="0"/>
        <v>0.98845583015595384</v>
      </c>
      <c r="K9" s="75"/>
      <c r="L9" s="75"/>
      <c r="M9" s="87"/>
    </row>
    <row r="10" spans="1:16" s="88" customFormat="1" ht="36.950000000000003" customHeight="1" x14ac:dyDescent="0.25">
      <c r="A10" s="86">
        <f t="shared" si="1"/>
        <v>5</v>
      </c>
      <c r="B10" s="20" t="s">
        <v>40</v>
      </c>
      <c r="C10" s="75">
        <v>45668.49</v>
      </c>
      <c r="D10" s="75"/>
      <c r="E10" s="75">
        <v>107.67</v>
      </c>
      <c r="F10" s="75">
        <v>29394.6</v>
      </c>
      <c r="G10" s="75">
        <v>0.8</v>
      </c>
      <c r="H10" s="75">
        <f>'wydatki źr.fin.'!H13+'wydatki źr.fin.'!H28</f>
        <v>2109153</v>
      </c>
      <c r="I10" s="75">
        <f>'wydatki źr.fin.'!I13+'wydatki źr.fin.'!I28</f>
        <v>2082391.27</v>
      </c>
      <c r="J10" s="87">
        <f t="shared" si="0"/>
        <v>0.98731162224836222</v>
      </c>
      <c r="K10" s="75"/>
      <c r="L10" s="75"/>
      <c r="M10" s="87" t="e">
        <f>L10/K10</f>
        <v>#DIV/0!</v>
      </c>
      <c r="N10" s="109"/>
      <c r="O10" s="109"/>
      <c r="P10" s="111"/>
    </row>
    <row r="11" spans="1:16" s="88" customFormat="1" ht="36.950000000000003" customHeight="1" x14ac:dyDescent="0.25">
      <c r="A11" s="86">
        <f t="shared" si="1"/>
        <v>6</v>
      </c>
      <c r="B11" s="68" t="s">
        <v>13</v>
      </c>
      <c r="C11" s="75">
        <v>114435.84</v>
      </c>
      <c r="D11" s="75"/>
      <c r="E11" s="75"/>
      <c r="F11" s="75">
        <v>74593.77</v>
      </c>
      <c r="G11" s="75">
        <v>2.08</v>
      </c>
      <c r="H11" s="75">
        <f>'wydatki źr.fin.'!H17+'wydatki źr.fin.'!H19+'wydatki źr.fin.'!H22+'wydatki źr.fin.'!H23+'wydatki źr.fin.'!H24+'wydatki źr.fin.'!H25+'wydatki źr.fin.'!H31+'wydatki źr.fin.'!H33+'wydatki źr.fin.'!H36+'wydatki źr.fin.'!H38+'wydatki źr.fin.'!H39+'wydatki źr.fin.'!H43+'wydatki źr.fin.'!H46</f>
        <v>7513155.3499999996</v>
      </c>
      <c r="I11" s="75">
        <f>'wydatki źr.fin.'!I17+'wydatki źr.fin.'!I19+'wydatki źr.fin.'!I22+'wydatki źr.fin.'!I23+'wydatki źr.fin.'!I24+'wydatki źr.fin.'!I25+'wydatki źr.fin.'!I31+'wydatki źr.fin.'!I33+'wydatki źr.fin.'!I36+'wydatki źr.fin.'!I38+'wydatki źr.fin.'!I39+'wydatki źr.fin.'!I43+'wydatki źr.fin.'!I46</f>
        <v>6299303.8500000006</v>
      </c>
      <c r="J11" s="87">
        <f t="shared" si="0"/>
        <v>0.83843652321124984</v>
      </c>
      <c r="K11" s="75"/>
      <c r="L11" s="75"/>
      <c r="M11" s="87"/>
    </row>
    <row r="12" spans="1:16" s="88" customFormat="1" ht="36.950000000000003" customHeight="1" x14ac:dyDescent="0.25">
      <c r="A12" s="86">
        <f t="shared" si="1"/>
        <v>7</v>
      </c>
      <c r="B12" s="68" t="s">
        <v>14</v>
      </c>
      <c r="C12" s="75">
        <v>21977.61</v>
      </c>
      <c r="D12" s="75">
        <v>180</v>
      </c>
      <c r="E12" s="75"/>
      <c r="F12" s="75">
        <v>21007.9</v>
      </c>
      <c r="G12" s="75">
        <v>1.36</v>
      </c>
      <c r="H12" s="75">
        <f>'wydatki źr.fin.'!H15</f>
        <v>897718</v>
      </c>
      <c r="I12" s="75">
        <f>'wydatki źr.fin.'!I15</f>
        <v>845582.28</v>
      </c>
      <c r="J12" s="87">
        <f t="shared" si="0"/>
        <v>0.94192416772304888</v>
      </c>
      <c r="K12" s="75"/>
      <c r="L12" s="75"/>
      <c r="M12" s="87"/>
    </row>
    <row r="13" spans="1:16" s="92" customFormat="1" ht="30" customHeight="1" x14ac:dyDescent="0.25">
      <c r="A13" s="89"/>
      <c r="B13" s="90" t="s">
        <v>5</v>
      </c>
      <c r="C13" s="76">
        <f t="shared" ref="C13:I13" si="2">SUM(C6:C12)</f>
        <v>400306.02</v>
      </c>
      <c r="D13" s="76">
        <f t="shared" si="2"/>
        <v>-522.4</v>
      </c>
      <c r="E13" s="76">
        <f t="shared" si="2"/>
        <v>456.7</v>
      </c>
      <c r="F13" s="76">
        <f t="shared" si="2"/>
        <v>186639.15</v>
      </c>
      <c r="G13" s="76">
        <f t="shared" si="2"/>
        <v>7.44</v>
      </c>
      <c r="H13" s="76">
        <f t="shared" si="2"/>
        <v>17940692.350000001</v>
      </c>
      <c r="I13" s="76">
        <f t="shared" si="2"/>
        <v>16347247.659999998</v>
      </c>
      <c r="J13" s="91">
        <f>I13/H13</f>
        <v>0.91118265343867832</v>
      </c>
      <c r="K13" s="76">
        <f>SUM(K6:K12)</f>
        <v>0</v>
      </c>
      <c r="L13" s="76">
        <f>SUM(L6:L12)</f>
        <v>0</v>
      </c>
      <c r="M13" s="91" t="e">
        <f>L13/K13</f>
        <v>#DIV/0!</v>
      </c>
    </row>
  </sheetData>
  <mergeCells count="3">
    <mergeCell ref="D4:G4"/>
    <mergeCell ref="I2:J2"/>
    <mergeCell ref="A3:J3"/>
  </mergeCells>
  <printOptions horizontalCentered="1"/>
  <pageMargins left="0.70866141732283472" right="0.70866141732283472" top="0.74803149606299213" bottom="0.9448818897637796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Dochody Z1</vt:lpstr>
      <vt:lpstr>Dochody JO Z1A</vt:lpstr>
      <vt:lpstr>wydatki źr.fin.</vt:lpstr>
      <vt:lpstr>DPS - DOD.ŚR.</vt:lpstr>
      <vt:lpstr>Wydatki JO Z2A</vt:lpstr>
      <vt:lpstr>'Dochody JO Z1A'!Obszar_wydruku</vt:lpstr>
      <vt:lpstr>'Dochody Z1'!Obszar_wydruku</vt:lpstr>
      <vt:lpstr>'DPS - DOD.ŚR.'!Obszar_wydruku</vt:lpstr>
      <vt:lpstr>'Wydatki JO Z2A'!Obszar_wydruku</vt:lpstr>
      <vt:lpstr>'wydatki źr.fin.'!Obszar_wydruku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PPHU SKWARABI</dc:creator>
  <cp:lastModifiedBy>AnnaM</cp:lastModifiedBy>
  <cp:lastPrinted>2021-02-03T12:42:48Z</cp:lastPrinted>
  <dcterms:created xsi:type="dcterms:W3CDTF">2015-12-29T22:19:36Z</dcterms:created>
  <dcterms:modified xsi:type="dcterms:W3CDTF">2021-02-03T12:43:31Z</dcterms:modified>
</cp:coreProperties>
</file>