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mroczkowska.SRV-GORNA\Desktop\Budzet_kwiecień_2018\"/>
    </mc:Choice>
  </mc:AlternateContent>
  <bookViews>
    <workbookView xWindow="0" yWindow="0" windowWidth="28800" windowHeight="12435" tabRatio="821"/>
  </bookViews>
  <sheets>
    <sheet name="Tab.2a" sheetId="26" r:id="rId1"/>
    <sheet name="Tab.3" sheetId="21" r:id="rId2"/>
    <sheet name="Tab.5" sheetId="6" r:id="rId3"/>
    <sheet name="Tab.6" sheetId="36" state="hidden" r:id="rId4"/>
    <sheet name="Tab.7" sheetId="17" r:id="rId5"/>
    <sheet name="Zał.1" sheetId="27" r:id="rId6"/>
  </sheets>
  <definedNames>
    <definedName name="__xlnm.Print_Area_1" localSheetId="0">Tab.2a!$A$2:$L$106</definedName>
    <definedName name="__xlnm.Print_Area_1" localSheetId="1">#REF!</definedName>
    <definedName name="__xlnm.Print_Area_1" localSheetId="2">#REF!</definedName>
    <definedName name="__xlnm.Print_Area_1" localSheetId="3">#REF!</definedName>
    <definedName name="__xlnm.Print_Area_1" localSheetId="4">#REF!</definedName>
    <definedName name="__xlnm.Print_Area_1" localSheetId="5">#REF!</definedName>
    <definedName name="__xlnm.Print_Area_1">#REF!</definedName>
    <definedName name="_xlnm._FilterDatabase" localSheetId="2" hidden="1">Tab.5!$C$1:$C$169</definedName>
    <definedName name="_xlnm._FilterDatabase" localSheetId="4" hidden="1">Tab.7!$D$2:$D$42</definedName>
    <definedName name="_xlnm.Print_Area" localSheetId="0">Tab.2a!$A$1:$K$102</definedName>
    <definedName name="_xlnm.Print_Area" localSheetId="1">Tab.3!$A$1:$D$22</definedName>
    <definedName name="_xlnm.Print_Area" localSheetId="2">Tab.5!$A$1:$F$172</definedName>
    <definedName name="_xlnm.Print_Area" localSheetId="5">Zał.1!$A$1:$G$40</definedName>
    <definedName name="t" localSheetId="0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5" i="6" l="1"/>
  <c r="F34" i="17" l="1"/>
  <c r="G83" i="26" l="1"/>
  <c r="F83" i="26"/>
  <c r="G80" i="26"/>
  <c r="F80" i="26"/>
  <c r="F140" i="6" l="1"/>
  <c r="E139" i="6"/>
  <c r="G5" i="17" l="1"/>
  <c r="G8" i="17"/>
  <c r="F8" i="17"/>
  <c r="G20" i="27"/>
  <c r="E162" i="6" l="1"/>
  <c r="F162" i="6"/>
  <c r="F166" i="6"/>
  <c r="F137" i="6" l="1"/>
  <c r="E136" i="6"/>
  <c r="H60" i="26" l="1"/>
  <c r="G60" i="26"/>
  <c r="F60" i="26"/>
  <c r="G95" i="26" l="1"/>
  <c r="G93" i="26"/>
  <c r="J98" i="26" l="1"/>
  <c r="F98" i="26"/>
  <c r="G98" i="26"/>
  <c r="D7" i="21" l="1"/>
  <c r="F17" i="17" l="1"/>
  <c r="F95" i="26"/>
  <c r="F93" i="26"/>
  <c r="F154" i="6"/>
  <c r="E154" i="6"/>
  <c r="E142" i="6"/>
  <c r="E141" i="6" s="1"/>
  <c r="F142" i="6"/>
  <c r="F141" i="6" s="1"/>
  <c r="G10" i="27" l="1"/>
  <c r="G24" i="27"/>
  <c r="G19" i="36"/>
  <c r="F19" i="36"/>
  <c r="G13" i="36"/>
  <c r="F13" i="36"/>
  <c r="G12" i="36"/>
  <c r="F12" i="36"/>
  <c r="G7" i="36"/>
  <c r="F7" i="36"/>
  <c r="G6" i="36"/>
  <c r="F6" i="36"/>
  <c r="H64" i="26" l="1"/>
  <c r="H98" i="26" s="1"/>
  <c r="F16" i="17" l="1"/>
  <c r="F15" i="17" s="1"/>
  <c r="F62" i="26" l="1"/>
  <c r="E39" i="27" l="1"/>
  <c r="F67" i="26"/>
  <c r="F65" i="26"/>
  <c r="G75" i="26"/>
  <c r="F75" i="26"/>
  <c r="F73" i="26"/>
  <c r="G40" i="17" l="1"/>
  <c r="G39" i="17" s="1"/>
  <c r="H83" i="26" l="1"/>
  <c r="F21" i="26" l="1"/>
  <c r="F53" i="26" l="1"/>
  <c r="F29" i="26" l="1"/>
  <c r="F52" i="26" l="1"/>
  <c r="F16" i="26"/>
  <c r="F44" i="26" l="1"/>
  <c r="F54" i="26" l="1"/>
  <c r="F15" i="26" l="1"/>
  <c r="F51" i="26" l="1"/>
  <c r="F27" i="26"/>
  <c r="F13" i="26"/>
  <c r="I98" i="26" l="1"/>
  <c r="G97" i="26" l="1"/>
  <c r="F96" i="26"/>
  <c r="F97" i="26" s="1"/>
  <c r="F37" i="17" l="1"/>
  <c r="F92" i="26" l="1"/>
  <c r="F78" i="26" l="1"/>
  <c r="G26" i="17" l="1"/>
  <c r="G91" i="26" l="1"/>
  <c r="F90" i="26" l="1"/>
  <c r="F89" i="26"/>
  <c r="F88" i="26"/>
  <c r="F87" i="26"/>
  <c r="F114" i="6" l="1"/>
  <c r="F135" i="6" l="1"/>
  <c r="F46" i="26" l="1"/>
  <c r="F41" i="26"/>
  <c r="F40" i="26"/>
  <c r="F39" i="26"/>
  <c r="F38" i="26"/>
  <c r="F36" i="26"/>
  <c r="F35" i="26"/>
  <c r="F34" i="26"/>
  <c r="F32" i="26"/>
  <c r="F31" i="26"/>
  <c r="F30" i="26"/>
  <c r="F25" i="26"/>
  <c r="F24" i="26"/>
  <c r="F23" i="26"/>
  <c r="F22" i="26"/>
  <c r="F14" i="26" l="1"/>
  <c r="F10" i="26"/>
  <c r="F9" i="26"/>
  <c r="F7" i="26"/>
  <c r="G72" i="26" l="1"/>
  <c r="F71" i="26"/>
  <c r="F72" i="26" s="1"/>
  <c r="E70" i="6" l="1"/>
  <c r="E69" i="6" s="1"/>
  <c r="G39" i="27" l="1"/>
  <c r="G40" i="27" s="1"/>
  <c r="F39" i="27"/>
  <c r="F20" i="27"/>
  <c r="E20" i="27"/>
  <c r="F86" i="26" l="1"/>
  <c r="F91" i="26" s="1"/>
  <c r="G85" i="26"/>
  <c r="F84" i="26"/>
  <c r="F85" i="26" s="1"/>
  <c r="F81" i="26"/>
  <c r="G77" i="26"/>
  <c r="F76" i="26"/>
  <c r="F77" i="26" s="1"/>
  <c r="F74" i="26"/>
  <c r="G70" i="26"/>
  <c r="F69" i="26"/>
  <c r="F70" i="26" s="1"/>
  <c r="G68" i="26"/>
  <c r="F68" i="26"/>
  <c r="G66" i="26"/>
  <c r="F66" i="26"/>
  <c r="G64" i="26"/>
  <c r="F63" i="26"/>
  <c r="F61" i="26"/>
  <c r="F64" i="26" s="1"/>
  <c r="F55" i="26"/>
  <c r="F8" i="26"/>
  <c r="E114" i="6" l="1"/>
  <c r="F138" i="6"/>
  <c r="E138" i="6"/>
  <c r="E113" i="6" l="1"/>
  <c r="D19" i="21"/>
  <c r="D14" i="21"/>
  <c r="D10" i="21"/>
  <c r="D13" i="21" s="1"/>
  <c r="F158" i="6" l="1"/>
  <c r="E158" i="6"/>
  <c r="F157" i="6" l="1"/>
  <c r="E157" i="6"/>
  <c r="G28" i="17" l="1"/>
  <c r="F28" i="17" l="1"/>
  <c r="G23" i="17"/>
  <c r="G22" i="17" s="1"/>
  <c r="F23" i="17"/>
  <c r="F22" i="17" s="1"/>
  <c r="G35" i="17" l="1"/>
  <c r="G34" i="17" s="1"/>
  <c r="G32" i="17"/>
  <c r="G31" i="17" s="1"/>
  <c r="G19" i="17"/>
  <c r="G18" i="17" s="1"/>
  <c r="F19" i="17"/>
  <c r="F18" i="17" s="1"/>
  <c r="G13" i="17"/>
  <c r="G12" i="17" s="1"/>
  <c r="F5" i="17"/>
  <c r="F42" i="17" s="1"/>
  <c r="G6" i="17"/>
  <c r="G42" i="17" l="1"/>
  <c r="F100" i="6"/>
  <c r="F99" i="6" s="1"/>
  <c r="E100" i="6"/>
  <c r="E99" i="6" s="1"/>
  <c r="F113" i="6" l="1"/>
  <c r="F28" i="6"/>
  <c r="F110" i="6" l="1"/>
  <c r="F109" i="6" s="1"/>
  <c r="E110" i="6"/>
  <c r="E109" i="6" s="1"/>
  <c r="F70" i="6"/>
  <c r="F69" i="6" s="1"/>
  <c r="F62" i="6"/>
  <c r="E62" i="6"/>
  <c r="F57" i="6"/>
  <c r="E57" i="6"/>
  <c r="F34" i="6"/>
  <c r="E34" i="6"/>
  <c r="E28" i="6"/>
  <c r="F10" i="6"/>
  <c r="F9" i="6" s="1"/>
  <c r="E10" i="6"/>
  <c r="E9" i="6" s="1"/>
  <c r="F6" i="6"/>
  <c r="F5" i="6" s="1"/>
  <c r="E6" i="6"/>
  <c r="E5" i="6" s="1"/>
  <c r="E56" i="6" l="1"/>
  <c r="F56" i="6"/>
  <c r="F169" i="6" s="1"/>
  <c r="F27" i="6"/>
  <c r="E27" i="6"/>
  <c r="E169" i="6" l="1"/>
</calcChain>
</file>

<file path=xl/sharedStrings.xml><?xml version="1.0" encoding="utf-8"?>
<sst xmlns="http://schemas.openxmlformats.org/spreadsheetml/2006/main" count="595" uniqueCount="362">
  <si>
    <t>Dział</t>
  </si>
  <si>
    <t>Rozdział</t>
  </si>
  <si>
    <t>010</t>
  </si>
  <si>
    <t>01005</t>
  </si>
  <si>
    <t>Prace geodezyjno-urządzeniowe na potrzeby rolnictwa</t>
  </si>
  <si>
    <t>Dotacje celowe otrzymane z budżetu państwa na zadania bieżące z zakresu administracji rządowej oraz inne zadania zlecone ustawami realizowane przez powiat</t>
  </si>
  <si>
    <t>Pozostała działalność</t>
  </si>
  <si>
    <t>Drogi publiczne powiatowe</t>
  </si>
  <si>
    <t xml:space="preserve">Dotacja celowa otrzymana z tytułu pomocy finansowej udzielanej między jednostkami samorządu terytorialnego na dofinansowanie własnych zadań inwestycyjnych i zakupów inwestycyjnych </t>
  </si>
  <si>
    <t>Dotacja celowa otrzymana z tytułu pomocy finansowej udzielanej między jednostkami samorządu terytorialnego na dofinansowanie własnych zadań bieżących</t>
  </si>
  <si>
    <t>Kwalifikacja wojskowa</t>
  </si>
  <si>
    <t>Bezpieczeństwo publiczne i ochrona przeciwpożarowa</t>
  </si>
  <si>
    <t>Komendy powiatowe Państwowej Straży Pożarnej</t>
  </si>
  <si>
    <t>Ochrona zdrowia</t>
  </si>
  <si>
    <t>Składki na ubezpieczenie zdrowotne oraz świadczenia dla osób nieobjętych obowiązkiem ubezpieczenia zdrowotnego</t>
  </si>
  <si>
    <t>Dotacje celowe otrzymane z powiatu na zadania bieżące realizowane na podstawie porozumień (umów) między jednostkami samorządu terytorialnego</t>
  </si>
  <si>
    <t>Ośrodki wsparcia</t>
  </si>
  <si>
    <t>Rodziny zastępcze</t>
  </si>
  <si>
    <t>Pozostałe zadania w zakresie polityki społecznej</t>
  </si>
  <si>
    <t>Rehabilitacja zawodowa i społeczna osób niepełnosprawnych</t>
  </si>
  <si>
    <t>Zespoły do spraw orzekania o niepełnosprawności</t>
  </si>
  <si>
    <t>Gospodarka komunalna i ochrona środowiska</t>
  </si>
  <si>
    <t>Kultura i ochrona dziedzictwa narodowego</t>
  </si>
  <si>
    <t>Biblioteki</t>
  </si>
  <si>
    <t>Rolnictwo i łowiectwo</t>
  </si>
  <si>
    <t>Zakup usług pozostałych</t>
  </si>
  <si>
    <t>Zakup materiałów i wyposażenia</t>
  </si>
  <si>
    <t>Dotacje celowe przekazane do samorządu województwa na inwestycje i zakupy inwestycyjne realizowane na podstawie porozumień (umów) między jednostkami samorządu terytorialnego</t>
  </si>
  <si>
    <t>Transport i łączność</t>
  </si>
  <si>
    <t>Lokalny transport zbiorowy</t>
  </si>
  <si>
    <t>Dotacje celowe przekazane gminie na zadania bieżące realizowane na podstawie porozumień (umów) między jednostkami samorządu terytorialnego</t>
  </si>
  <si>
    <t>Wydatki osobowe niezaliczone do wynagrodzeń</t>
  </si>
  <si>
    <t>Wynagrodzenia osobowe pracowników</t>
  </si>
  <si>
    <t>Dodatkowe wynagrodzenie roczne</t>
  </si>
  <si>
    <t>Składki na ubezpieczenia społeczne</t>
  </si>
  <si>
    <t>Składki na Fundusz Pracy</t>
  </si>
  <si>
    <t>Wynagrodzenia bezosobowe</t>
  </si>
  <si>
    <t>Zakup energii</t>
  </si>
  <si>
    <t>Zakup usług remontowych</t>
  </si>
  <si>
    <t>Podróże służbowe krajowe</t>
  </si>
  <si>
    <t>Różne opłaty i składki</t>
  </si>
  <si>
    <t>Odpisy na zakładowy fundusz świadczeń socjalnych</t>
  </si>
  <si>
    <t>Podatek od nieruchomości</t>
  </si>
  <si>
    <t>Opłaty na rzecz budżetów jednostek samorządu terytorialnego</t>
  </si>
  <si>
    <t>Gospodarka mieszkaniowa</t>
  </si>
  <si>
    <t>Gospodarka gruntami i nieruchomościami</t>
  </si>
  <si>
    <t>Zakup usług obejmujących wykonanie ekspertyz, analiz i opinii</t>
  </si>
  <si>
    <t>Pozostałe odsetki</t>
  </si>
  <si>
    <t>Kary i odszkodowania wypłacane na rzecz osób fizycznych</t>
  </si>
  <si>
    <t>Koszty postępowania sądowego i prokuratorskiego</t>
  </si>
  <si>
    <t>Działalność usługowa</t>
  </si>
  <si>
    <t>Zakup usług zdrowotnych</t>
  </si>
  <si>
    <t>Nadzór budowlany</t>
  </si>
  <si>
    <t>Wynagrodzenia osobowe członków korpusu służby cywilnej</t>
  </si>
  <si>
    <t>Szkolenia członków korpusu służby cywilnej</t>
  </si>
  <si>
    <t>Administracja publiczna</t>
  </si>
  <si>
    <t>Urzędy wojewódzkie</t>
  </si>
  <si>
    <t>Wydatki osobowe niezaliczone do uposażeń wypłacane żołnierzom i funkcjonariuszom</t>
  </si>
  <si>
    <t>Uposażenia żołnierzy zawodowych oraz funkcjonariuszy</t>
  </si>
  <si>
    <t>Dodatkowe uposażenie roczne dla żołnierzy zawodowych oraz nagrody roczne dla funkcjonariuszy</t>
  </si>
  <si>
    <t>Zakup środków żywności</t>
  </si>
  <si>
    <t>Zakup leków, wyrobów medycznych i produktów biobójczych</t>
  </si>
  <si>
    <t>Zakup sprzętu i uzbrojenia</t>
  </si>
  <si>
    <t>Składki na ubezpieczenie zdrowotne</t>
  </si>
  <si>
    <t>Pomoc społeczna</t>
  </si>
  <si>
    <t>Dotacje celowe przekazane dla powiatu na zadania bieżące realizowane na podstawie porozumień (umów) między jednostkami samorządu terytorialnego</t>
  </si>
  <si>
    <t>Dotacje celowe przekazane do samorządu województwa na zadania bieżące realizowane na podstawie porozumień (umów) między jednostkami samorządu terytorialnego</t>
  </si>
  <si>
    <t>Świadczenia społeczne</t>
  </si>
  <si>
    <t>Dotacja celowa na pomoc finansową udzielaną między jednostkami samorządu terytorialnego na dofinansowanie własnych zadań bieżących</t>
  </si>
  <si>
    <t>Pozostałe zadania w zakresie kultury</t>
  </si>
  <si>
    <t>Lp.</t>
  </si>
  <si>
    <t>1.</t>
  </si>
  <si>
    <t>2.</t>
  </si>
  <si>
    <t>3.</t>
  </si>
  <si>
    <t>4.</t>
  </si>
  <si>
    <t>5.</t>
  </si>
  <si>
    <t>6.</t>
  </si>
  <si>
    <t>Treść</t>
  </si>
  <si>
    <t>Klasyfikacja</t>
  </si>
  <si>
    <t xml:space="preserve">Kwota </t>
  </si>
  <si>
    <t>Dochody ogółem:</t>
  </si>
  <si>
    <t>dochody bieżące</t>
  </si>
  <si>
    <t>dochody majątkowe</t>
  </si>
  <si>
    <t>Wydatki ogółem:</t>
  </si>
  <si>
    <t>wydatki majątkowe</t>
  </si>
  <si>
    <t xml:space="preserve">Wynik budżetu </t>
  </si>
  <si>
    <t>Przychody ogółem:</t>
  </si>
  <si>
    <t>§ 952</t>
  </si>
  <si>
    <t>§ 950</t>
  </si>
  <si>
    <t>Rozchody ogółem:</t>
  </si>
  <si>
    <t>§ 992</t>
  </si>
  <si>
    <t>Paragraf</t>
  </si>
  <si>
    <t>Wyszczególnienie</t>
  </si>
  <si>
    <t>Dochody</t>
  </si>
  <si>
    <t>Wydatki</t>
  </si>
  <si>
    <t xml:space="preserve">Opłaty z tytułu zakupu usług telekomunikacyjnych </t>
  </si>
  <si>
    <t>Szkolenia pracowników niebędących członkami korpusu służby cywilnej</t>
  </si>
  <si>
    <t>Razem</t>
  </si>
  <si>
    <t>Dotacje celowe otrzymane z samorządu województwa na inwestycje i zakupy inwestycyjne realizowane na podstawie porozumień (umów) między jednostkami samorządu terytorialnego</t>
  </si>
  <si>
    <t>852</t>
  </si>
  <si>
    <t>Zadania z zakresu geodezji i kartografii</t>
  </si>
  <si>
    <t>Regionalne partnerstwo samorządów Mazowsza dla aktywizacji społeczeństwa informacyjnego w zakresie e-administracji i geoinformacji</t>
  </si>
  <si>
    <t>71012</t>
  </si>
  <si>
    <t>Przychody z zaciągniętych kredytów na rynku krajowym</t>
  </si>
  <si>
    <t>Przychody z zaciągniętych pożyczek na rynku krajowym</t>
  </si>
  <si>
    <t>Wolne środki, o których mowa w art. 217 ust. 2 pkt 6 ustawy</t>
  </si>
  <si>
    <t>Spłaty otrzymanych krajowych kredytów</t>
  </si>
  <si>
    <t>Spłaty otrzymanych krajowych pożyczek</t>
  </si>
  <si>
    <t>wydatki bieżące</t>
  </si>
  <si>
    <t>Inne należności żołnierzy zawodowych oraz funkcjonariuszy zaliczane do wynagrodzeń</t>
  </si>
  <si>
    <t>Równoważniki pieniężne i ekwiwalenty dla żołnierzy i funkcjonariuszy oraz pozostałe należności</t>
  </si>
  <si>
    <t>Wymiar sprawiedliwości</t>
  </si>
  <si>
    <t>Nieodpłatna pomoc prawna</t>
  </si>
  <si>
    <t>75515</t>
  </si>
  <si>
    <t>755</t>
  </si>
  <si>
    <t>Dotacje celowe z budżetu jednostki samorządu terytorialnego, udzielone w trybie art. 221 ustawy, na finansowanie lub dofinansowanie zadań zleconych do realizacji organizacjom prowadzącym działalność pożytku publicznego</t>
  </si>
  <si>
    <t>Rodzina</t>
  </si>
  <si>
    <t>Działalność placówek opiekuńczo-wychowawczych</t>
  </si>
  <si>
    <t>855</t>
  </si>
  <si>
    <t>85508</t>
  </si>
  <si>
    <t>Dotacje celowe otrzymane z budżetu państwa na zadania bieżące z zakresu administracji rządowej zlecone powiatom, związane z realizacją dodatku wychowawczego oraz dodatku do zryczałtowanej kwoty stanowiących pomoc państwa w wychowywaniu dzieci</t>
  </si>
  <si>
    <t>85510</t>
  </si>
  <si>
    <t>Przychody ze spłat pożyczek i kredytów udzielonych ze środków publicznych</t>
  </si>
  <si>
    <t>§ 951</t>
  </si>
  <si>
    <t>§ 991</t>
  </si>
  <si>
    <t>Udzielone pożyczki i kredyty</t>
  </si>
  <si>
    <t>7.</t>
  </si>
  <si>
    <t>85231</t>
  </si>
  <si>
    <t>Pomoc dla cudzoziemców</t>
  </si>
  <si>
    <t>Uposażenia i świadczenia pieniężne wypłacane przez okres roku żołnierzom i funkcjonariuszom zwolnionym ze służby</t>
  </si>
  <si>
    <t>Rozdz.</t>
  </si>
  <si>
    <t>§</t>
  </si>
  <si>
    <t>Nazwa zadania</t>
  </si>
  <si>
    <t>Plan</t>
  </si>
  <si>
    <t>z tego:</t>
  </si>
  <si>
    <t>Uwagi</t>
  </si>
  <si>
    <t>środki własne</t>
  </si>
  <si>
    <t xml:space="preserve">kredyty, pożyczki, </t>
  </si>
  <si>
    <t>środki o których mowa w art. 5 ust. 1 pkt 2 i 3 uofp</t>
  </si>
  <si>
    <t>środki pochodzące                  z innych źródeł                     (w tym dotacje)</t>
  </si>
  <si>
    <t>8.</t>
  </si>
  <si>
    <t>9.</t>
  </si>
  <si>
    <t>10.</t>
  </si>
  <si>
    <t>11.</t>
  </si>
  <si>
    <t>Przebudowa na rondo skrzyżowania dróg powiatowych Nr 2765W - ul. Karczewskiej z drogą powiatową Nr 2760W - ul. Batorego i Matejki w Otwocku</t>
  </si>
  <si>
    <t>12.</t>
  </si>
  <si>
    <t>Rozbudowa ul. Jana Pawła II w Otwocku i ul. Sikorskiego w Józefowie oraz budowa odcinka projektowanej ul. Sikorskiego, na odcinku od km 0+000 do km 1+708,58 wraz z obiektem mostowym przez rzekę Świder, na terenie gminy Otwock i Józefów, powiat otwocki</t>
  </si>
  <si>
    <t>13.</t>
  </si>
  <si>
    <t>Wykonanie nakładki asfaltobetonowej na drodze powiatowej Nr 2764W - ul. Żeromskiego w Otwocku</t>
  </si>
  <si>
    <t>14.</t>
  </si>
  <si>
    <t>15.</t>
  </si>
  <si>
    <t>16.</t>
  </si>
  <si>
    <t>17.</t>
  </si>
  <si>
    <t>Wykonanie nakładki asfaltobetonowej na drodze powiatowej Nr 2728W w Ostrówcu</t>
  </si>
  <si>
    <t>18.</t>
  </si>
  <si>
    <t>19.</t>
  </si>
  <si>
    <t>20.</t>
  </si>
  <si>
    <t>21.</t>
  </si>
  <si>
    <t>Rozbudowa na rondo skrzyżowania dróg powiatowych Nr 2775W - ul. Stare Miasto i Nr 2724W - ul. Żaboklickiego z drogą gminną ul. Bielińskiego w Karczewie</t>
  </si>
  <si>
    <t>22.</t>
  </si>
  <si>
    <t>Wykonanie nakładki asfaltobetonowej na drodze powiatowej Nr 2739W w Gadce</t>
  </si>
  <si>
    <t>23.</t>
  </si>
  <si>
    <t>24.</t>
  </si>
  <si>
    <t>Modernizacja drogi powiatowej Nr 2739W w Radachówce</t>
  </si>
  <si>
    <t>25.</t>
  </si>
  <si>
    <t>Przebudowa drogi powiatowej Nr 2245W w m. Dobrzyniec, gmina Kołbiel</t>
  </si>
  <si>
    <t>B. 50 000</t>
  </si>
  <si>
    <t>26.</t>
  </si>
  <si>
    <t>Wykonanie nakładki asfaltobetonowej na drodze powiatowej Nr 2745W w Kątach</t>
  </si>
  <si>
    <t>27.</t>
  </si>
  <si>
    <t>28.</t>
  </si>
  <si>
    <t>Modernizacja drogi powiatowej Nr 2747W w Kościeliskach</t>
  </si>
  <si>
    <t>29.</t>
  </si>
  <si>
    <t>30.</t>
  </si>
  <si>
    <t>31.</t>
  </si>
  <si>
    <t>32.</t>
  </si>
  <si>
    <t>Przebudowa drogi powiatowej Nr 2705W - ul. Kąckiej w Wiązownie</t>
  </si>
  <si>
    <t>Modernizacja drogi powiatowej Nr 2701W Majdan, Izabela, Michałówek, Duchnów</t>
  </si>
  <si>
    <t>Przebudowa ciągu drogi powiatowej Nr 2758W - ul. Samorządowej i Czaplickiego w Otwocku</t>
  </si>
  <si>
    <t>Zakupy inwestycyjne w Zarządzie Dróg Powiatowych</t>
  </si>
  <si>
    <t>Razem Rozdział 60014</t>
  </si>
  <si>
    <t>Modernizacja Oddziału Wewnętrznego w Powiatowym Centrum Zdrowia Sp. z o.o.</t>
  </si>
  <si>
    <t>Zakupy inwestycyjne - zadania z zakresu gospodarki nieruchomościami</t>
  </si>
  <si>
    <t xml:space="preserve">Zakupy inwestycyjne - zadania z zakresu geodezji i kartografii                                                                                                                                           </t>
  </si>
  <si>
    <t>Razem Rozdział 71012</t>
  </si>
  <si>
    <t>Razem Rozdział 71095</t>
  </si>
  <si>
    <t xml:space="preserve">Zakupy inwestycyjne - zadania zlecone                                                                                      </t>
  </si>
  <si>
    <t>Razem Rozdział 75011</t>
  </si>
  <si>
    <t xml:space="preserve">Zakupy inwestycyjne - zadania własne powiatu                                                          </t>
  </si>
  <si>
    <t xml:space="preserve">  Razem Rozdział 75020</t>
  </si>
  <si>
    <t>Razem Rozdział 75404</t>
  </si>
  <si>
    <t>Razem Rozdział 80120</t>
  </si>
  <si>
    <t>Wniesienie wkładu pieniężnego - zwiększenie udziału w Powiatowym Centrum Zdrowia Sp. z o.o.</t>
  </si>
  <si>
    <t>Razem Rozdział 85111</t>
  </si>
  <si>
    <t>Modernizacja instalacji elektrycznej i rozdzielni w budynku Domu Pomocy Społecznej w Otwocku</t>
  </si>
  <si>
    <t>Razem Rozdział 85202</t>
  </si>
  <si>
    <t>Ogółem</t>
  </si>
  <si>
    <t xml:space="preserve"> </t>
  </si>
  <si>
    <t>A. Dotacje i środki z budżetu państwa (np. od wojewody, MEN, UKFiS, …)</t>
  </si>
  <si>
    <t>B. Środki i dotacje otrzymane od innych jst oraz innych jednostek zaliczanych do sektora finansów publicznych</t>
  </si>
  <si>
    <t xml:space="preserve">C. Inne źródła </t>
  </si>
  <si>
    <t>Kwota dotacji (w zł)</t>
  </si>
  <si>
    <t>Podmiotowej</t>
  </si>
  <si>
    <t>Przedmiotowej</t>
  </si>
  <si>
    <t>Celowej</t>
  </si>
  <si>
    <t>Jednostki sektora finansów publicznych</t>
  </si>
  <si>
    <t>x</t>
  </si>
  <si>
    <t>Wpłaty jednostek na państwowy fundusz celowy na finansowanie lub dofinansowanie zadań inwestycyjnych</t>
  </si>
  <si>
    <t>Dotacja podmiotowa z budżetu dla samorządowej instytucji kultury</t>
  </si>
  <si>
    <t>Razem jednostki sektora finansów publicznych</t>
  </si>
  <si>
    <t>Jednostki nienależące                        do sektora finansów publicznych</t>
  </si>
  <si>
    <t>01008</t>
  </si>
  <si>
    <t>2830</t>
  </si>
  <si>
    <t>Dotacja celowa z budżetu na finansowanie lub dofinansowanie zadań zleconych do realizacji pozostałym jednostkom niezaliczanym do sektora finansów publicznych</t>
  </si>
  <si>
    <t>Dotacja podmiotowa z budżetu dla niepublicznej jednostki oświaty</t>
  </si>
  <si>
    <t>Dotacja celowa z budżetu na finansowanie lub dofinansowanie zadań zleconych do realizacji stowarzyszeniom</t>
  </si>
  <si>
    <t>Dotacja podmiotowa z budżetu dla jednostek niezaliczanych do sektora finansów publicznych</t>
  </si>
  <si>
    <t>Razem jednostki nienależące do sektora finansów publicznych</t>
  </si>
  <si>
    <t>Modernizacja drogi powiatowej Nr 2729W Kępa Gliniecka - Otwock Wielki - Otwock Mały - Karczew od drogi krajowej Nr 50 w kierunku wsi Glinki</t>
  </si>
  <si>
    <t>Modernizacja drogi powiatowej Nr 1303W we wsi Śniadków Dolny</t>
  </si>
  <si>
    <t>Modernizacja drogi powiatowej Nr 2714W - ul. Prostej w Celestynowie</t>
  </si>
  <si>
    <t>Ogółem plan dotacji na 2018 rok</t>
  </si>
  <si>
    <t>Modernizacja drogi powiatowej Nr 2713W - ul. Św. Kazimierza i Otwockiej w Celestynowie</t>
  </si>
  <si>
    <t>Wykonanie nakładki asfaltobetonowej na drodze powiatowej Nr 2769W - ul. Sikorskiego w Józefowie</t>
  </si>
  <si>
    <t>odcinek od ul. Warszawskiej do ul. Żeromskiego wraz z przebudową na rondo skrzyżowania dróg powiatowych Nr 2758W - ul. Samorządowej i Nr 2754W - ul. Reymonta w Otwocku)</t>
  </si>
  <si>
    <t xml:space="preserve">A. 3 000 000                  B. 1 528 816                  </t>
  </si>
  <si>
    <t xml:space="preserve">A. 1 155 025              B. 577 512         </t>
  </si>
  <si>
    <t>A. 8 000 000                    B. 4 000 000</t>
  </si>
  <si>
    <t>Wykonanie nakładki asfaltobetonowej na drodze powiatowej Nr 2726W przez Sobiekursk</t>
  </si>
  <si>
    <t>Modernizacja drogi powiatowej Nr 2724W w Całowaniu</t>
  </si>
  <si>
    <t>Modernizacja drogi powiatowej Nr 2739W w Sufczynie</t>
  </si>
  <si>
    <t>Wykonanie nakładki asfaltobetonowej na drodze powiatowej Nr 2741W w Kołbieli</t>
  </si>
  <si>
    <t>Modernizacja drogi powiatowej Nr 2745W w Antoninku</t>
  </si>
  <si>
    <t>Modernizacja drogi powiatowej Nr 2746W Grabianka-Górki-Osieck</t>
  </si>
  <si>
    <t>Modernizacja drogi powiatowej Nr 1302W Piwonin-Wysoczyn-Szymanowice</t>
  </si>
  <si>
    <t>Modernizacja drogi powiatowej Nr 2751W Sobienie Kiełczewskie-Zuzanów-Czarnowiec</t>
  </si>
  <si>
    <t>B. 100 000</t>
  </si>
  <si>
    <t>Modernizacja drogi powiatowej Nr 2752W Władysławów-Zambrzyków Stary-Sobienie Kiełczewskie</t>
  </si>
  <si>
    <t>Modernizacja drogi powiatowej Nr 2708W Dziechciniec-Pęclin-Kąck</t>
  </si>
  <si>
    <t>B. 150 000</t>
  </si>
  <si>
    <t>Modernizacja drogi powiatowej Nr 2707W Duchnów-Kąck-Wielgolas Duchnowski</t>
  </si>
  <si>
    <t>Modernizacja drogi powiatowej Nr 2712W w miejsc. Kruszówiec</t>
  </si>
  <si>
    <t>WPF</t>
  </si>
  <si>
    <t>85213</t>
  </si>
  <si>
    <t>Modernizacja Domu Pomocy Społecznej "Wrzos"</t>
  </si>
  <si>
    <t>Termomodernizacja budynku Domu Pomocy Społecznej w Karczewie</t>
  </si>
  <si>
    <t>gabinet rehabilitacji, pracownia terapii zajęciowej, biuro</t>
  </si>
  <si>
    <t xml:space="preserve">Modernizacja pomieszczeń rehabilitacji, terapii, biura w Domu Pomocy Społecznej w Karczewie </t>
  </si>
  <si>
    <t>Zakup szafy chłodniczej dla Domu Pomocy Społecznej w Karczewie</t>
  </si>
  <si>
    <t>Działalność ośrodków adopcyjnych</t>
  </si>
  <si>
    <t>Razem Rozdział 80115</t>
  </si>
  <si>
    <t>Budowa kotłowni w Zespole Szkół Nr 2 im. Marii Skłodowskiej-Curie w Otwocku</t>
  </si>
  <si>
    <t>Razem Rozdział 85504</t>
  </si>
  <si>
    <t>Razem Rozdział 75019</t>
  </si>
  <si>
    <t>Zakup serwera wraz z UPS dla PCPR</t>
  </si>
  <si>
    <t>Razem Rozdział 85218</t>
  </si>
  <si>
    <t>Dotacja dla Komendy Powiatowej Policji w Otwocku na dofinansowanie zakupu samochodów służbowych w wersji nieoznakowanej</t>
  </si>
  <si>
    <t xml:space="preserve">Zakup sprzętu nagłaśniającego dla Biura Rady                                                                               </t>
  </si>
  <si>
    <t>Składki na ubezpieczenie zdrowotne opłacane za osoby pobierające niektóre świadczenia z pomocy społecznej, niektóre świadczenia rodzinne oraz za osoby uczestniczące w zajęciach w centrum integracji społecznej</t>
  </si>
  <si>
    <t>Budowa Ogniska Wychowawczego "Świder" w Otwocku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</si>
  <si>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</si>
  <si>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</si>
  <si>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</si>
  <si>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</si>
  <si>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</si>
  <si>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</si>
  <si>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</si>
  <si>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</si>
  <si>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</si>
  <si>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</si>
  <si>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opracowanie dokumentacji projektowo-kosztorysowej</t>
  </si>
  <si>
    <t>Budowa ciągu pieszo-rowerowego pomiędzy miejscowością Dąbrówka i Stara Wieś w gminie Celestynów</t>
  </si>
  <si>
    <t>Długość ok. 800 mb</t>
  </si>
  <si>
    <t>Modernizacja drogi powiatowej Nr 2719W Celestynów-Tabor-ul. Laskowskiej w Celestynowie wraz z budową chodnika</t>
  </si>
  <si>
    <t>W 2018 roku wykonanie projektu budowy chodnika przy ul. Laskowskiej</t>
  </si>
  <si>
    <t>Budowa chodnika przy drodze powiatowej Nr 2713W w miejscowości Celestynów - ul. Otwocka</t>
  </si>
  <si>
    <t>Modernizacja chodnika przy ulicy Obrońców Pokoju w Celestynowie od ul. Mokrej do ul. Kościuszki wraz z wjazdami</t>
  </si>
  <si>
    <t>Wykonanie dokumentacji technicznej ścieżki rowerowej przy drodze powiatowej Nr 2724W Karczew-Janów</t>
  </si>
  <si>
    <t>Wykonanie projektu technicznego ronda w Gliniance na skrzyżowaniu dróg powiatowych Nr 2709W i 2710W</t>
  </si>
  <si>
    <t>53.</t>
  </si>
  <si>
    <t>54.</t>
  </si>
  <si>
    <t>55.</t>
  </si>
  <si>
    <t>56.</t>
  </si>
  <si>
    <t>57.</t>
  </si>
  <si>
    <t>58.</t>
  </si>
  <si>
    <t>Wykonanie nakładki asfaltobetonowej na drodze powiatowej Nr 2717W ul. Wojska Polskiego w Celestynowie w kierunku jednostki wojskowej</t>
  </si>
  <si>
    <t>Modernizacja chodników przy drodze powiatowej Nr 2766W - ul. 3 Maja w Józefowie</t>
  </si>
  <si>
    <t>Przebudowa mostu na przepust w ciągu drogi powiatowej Nr 2735W Warszówka-Warszawice w Warszawicach</t>
  </si>
  <si>
    <t>Wykonanie chodnika przy drodze powiatowej Nr 2706W - ul. Wawrzyniecka w Gliniance (przy Kościele)</t>
  </si>
  <si>
    <t>Modernizacja drogi powiatowej Nr 2737W Anielinek-Sępochów-Rudno</t>
  </si>
  <si>
    <t>Modernizacja drogi powiatowej Nr 2706W Glinianka - Poręby</t>
  </si>
  <si>
    <t>Modernizacja drogi powiatowej Nr 2763W - ul. Majowej w Otwocku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</si>
  <si>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</si>
  <si>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</si>
  <si>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</si>
  <si>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</si>
  <si>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</si>
  <si>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</si>
  <si>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</si>
  <si>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</si>
  <si>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</si>
  <si>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</si>
  <si>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59.</t>
  </si>
  <si>
    <t>60.</t>
  </si>
  <si>
    <t>61.</t>
  </si>
  <si>
    <t>62.</t>
  </si>
  <si>
    <t>63.</t>
  </si>
  <si>
    <t>65.</t>
  </si>
  <si>
    <t>66.</t>
  </si>
  <si>
    <t>Częściowa wymiana parkietu w budynku Liceum Ogólnokształcącego Nr I im. K.I. Gałczyńskiego w Otwocku</t>
  </si>
  <si>
    <t>Dotacje udzielone w 2018 roku z budżetu podmiotom należącym                                                                                               i nienależącym do sektora finansów publicznych - po zmianach</t>
  </si>
  <si>
    <t>Dochody i wydatki związane z realizacją zadań realizowanych w drodze umów lub porozumień między                                              jednostkami samorządu terytorialnego na 2018 rok - po zmianach</t>
  </si>
  <si>
    <t>Kultura fizyczna</t>
  </si>
  <si>
    <t>Zadania w zakresie kultury fizycznej</t>
  </si>
  <si>
    <t>Przebudowa i rozbudowa budynku w Otwocku przy ul. Komunardów wraz z towarzyszącą infrastrukturą na potrzeby siedziby Starostwa i jednostek organizacyjnych powiatu</t>
  </si>
  <si>
    <t>67.</t>
  </si>
  <si>
    <t>Modernizacja schodów i dostosowanie dla osób niepełnosprawnych wejścia głównego do PCZ Sp. z o.o.</t>
  </si>
  <si>
    <t>64.</t>
  </si>
  <si>
    <t>68.</t>
  </si>
  <si>
    <t>Adminstracja publiczna</t>
  </si>
  <si>
    <t>Starostwa powiatowe</t>
  </si>
  <si>
    <t>B. 557 375</t>
  </si>
  <si>
    <t>Doświetlenie przejść dla pieszych w drogach powiatowych:                                                                                                                           - w ul. Filipowicza przy Liceum Ogólnokształcącym Nr I                                                                                                                             - w ul. Żeromskiego przy Zespole Szkół Ekonomiczno-Gastronomicznych                                                                                               - w ul. Pułaskiego przy Zespole Szkół Nr 1                                                                                                                       - w ul. Samorządowej przy Zespole Szkół Nr 1                                                                                      - w ul. Majowej przy Specjalnym Ośrodku Szkolno-Wychowawczym Nr 1                                                                                                            - w ul. Żaboklickiego w Karczewie - przy Kościele                                                                                                             - w ul. Mickiewicza - skrzyżowanie z ul. Krakowską w Karczewie                                                                                                          - w ul. Kardynała Wyszyńskiego - skrzyżowanie z ul. Westerplatte i Świderską w Karczewie</t>
  </si>
  <si>
    <t>Wykonanie nakładki asfaltobetonowej na drodze powiatowej Nr 2768W -  ul. Granicznej w Józefowie od ronda Wawerska, Graniczna do ronda Piłsudskiego, Graniczna</t>
  </si>
  <si>
    <t>Plan wydatków majątkowych na 2018 rok - po zmianach</t>
  </si>
  <si>
    <t>Przychody i rozchody budżetu w 2018 roku - po zmianach</t>
  </si>
  <si>
    <t>Dochody i wydatki związane z realizacją zadań z zakresu administracji rządowej i innych zadań zleconych                                                                jednostce samorządu terytorialnego odrębnymi ustawami na 2018 rok - po zmianch</t>
  </si>
  <si>
    <t>Dochody i wydatki związane z realizacją zadań wykonywanych na mocy porozumień                                   z organami administracji rządowej na 2018 rok</t>
  </si>
  <si>
    <t>Dotacje celowe otrzymane z budżetu państwa na zadania bieżące realizowane przez powiat na podstawie porozumień z organami administracji rządowej</t>
  </si>
  <si>
    <t>Oświata i wychowanie</t>
  </si>
  <si>
    <t>Składki na Fundusz Emerytur Pomostowych</t>
  </si>
  <si>
    <t>B. 56 000</t>
  </si>
  <si>
    <t>85395</t>
  </si>
  <si>
    <t>B.15 000</t>
  </si>
  <si>
    <t>Razem Rozdział 85295</t>
  </si>
  <si>
    <t>69.</t>
  </si>
  <si>
    <t>70.</t>
  </si>
  <si>
    <t>Razem rozdział 70005</t>
  </si>
  <si>
    <t xml:space="preserve"> Sygnalizaja ostrzegawcza na ul. Św. Kazimierza w Celestynowie</t>
  </si>
  <si>
    <t>Modernizacja budynku Ogniska Wychowaczego "Świder"</t>
  </si>
  <si>
    <t>B. 70 000</t>
  </si>
  <si>
    <t>B. 80 000</t>
  </si>
  <si>
    <t>B. 269 000</t>
  </si>
  <si>
    <t>Modernizacja drogi powiatowej Nr 2715W - ul. Otwocka w Glinie i Pogorzeli</t>
  </si>
  <si>
    <t>B. 40 000</t>
  </si>
  <si>
    <t>Modernizacja drogi powiatowej Nr 2733W - Kąty - Zabieżki w Zabieżkach</t>
  </si>
  <si>
    <t xml:space="preserve">B. 65 000 </t>
  </si>
  <si>
    <t>B. 30 000</t>
  </si>
  <si>
    <t>71.</t>
  </si>
  <si>
    <t>72.</t>
  </si>
  <si>
    <t>73.</t>
  </si>
  <si>
    <t>Modernizacja drogi powiatowej Nr 2702W Izabela-Nowy Konik w miejscowości Zakręt   ul.Szkolna</t>
  </si>
  <si>
    <t>Budowa chodników na terenach wiejskich w gminie Karczew - Janów, Ostrówiec, Kępa Nadbrzeska, Glinki i Łukówiec</t>
  </si>
  <si>
    <t>74.</t>
  </si>
  <si>
    <t>Składki na ubezpieczenie społeczne</t>
  </si>
  <si>
    <t xml:space="preserve">Dotacje celowe przekazane gminie na inwestycje i zakupy inwestycyjne realizowane na podstawie porozumień (umów) między jednostkami samorządu terytorialnego </t>
  </si>
  <si>
    <t xml:space="preserve"> Budowa chodników przy drogach powiatowych Nr 2724W, 2730W, 2728W, 2729W w granicach administracyjnych sołectw w wioskach: Janów, Łukówiec, Kępa Nadbrzeska, Ostrówiec i Glinki</t>
  </si>
  <si>
    <t>75.</t>
  </si>
  <si>
    <t>76.</t>
  </si>
  <si>
    <t xml:space="preserve">Rozbudowa szatni w Zespole Szkół Nr 2 im. Marii Skłodowskiej-Curie w Otwocku wraz z przebudową części istniejącej </t>
  </si>
  <si>
    <t xml:space="preserve">Rozbudowa szatni w Zespole Szkół Nr 1 w Otwocku wraz z przebudową części istniejącej </t>
  </si>
  <si>
    <t>Budowa zatoki autobusowej, azylu dla pieszych i sygnalizacji ostrzegawczej na                   ul. Fabrycznej w Starej Wsi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</si>
</sst>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,##0_ ;\-#,##0\ "/>
    <numFmt numFmtId="165" formatCode="\ #,##0.00&quot; zł &quot;;\-#,##0.00&quot; zł &quot;;&quot; -&quot;#&quot; zł &quot;;@\ "/>
  </numFmts>
  <fonts count="31"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6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Czcionka tekstu podstawowego"/>
      <family val="2"/>
      <charset val="238"/>
    </font>
    <font>
      <sz val="8"/>
      <name val="Arial CE"/>
      <charset val="238"/>
    </font>
    <font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Czcionka tekstu podstawowego"/>
      <family val="2"/>
      <charset val="238"/>
    </font>
    <font>
      <b/>
      <i/>
      <sz val="8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9CF8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CC"/>
        <bgColor indexed="34"/>
      </patternFill>
    </fill>
    <fill>
      <patternFill patternType="solid">
        <fgColor rgb="FFFFFFCC"/>
        <bgColor indexed="26"/>
      </patternFill>
    </fill>
    <fill>
      <patternFill patternType="solid">
        <fgColor rgb="FFFFFFB7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</borders>
  <cellStyleXfs count="16">
    <xf numFmtId="0" fontId="0" fillId="0" borderId="0" applyNumberFormat="0" applyFill="0" applyBorder="0" applyAlignment="0" applyProtection="0">
      <alignment vertical="top"/>
    </xf>
    <xf numFmtId="0" fontId="2" fillId="0" borderId="0"/>
    <xf numFmtId="0" fontId="5" fillId="0" borderId="0"/>
    <xf numFmtId="0" fontId="1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  <xf numFmtId="0" fontId="8" fillId="0" borderId="0"/>
    <xf numFmtId="164" fontId="11" fillId="0" borderId="0"/>
    <xf numFmtId="0" fontId="2" fillId="0" borderId="0"/>
    <xf numFmtId="0" fontId="5" fillId="0" borderId="0"/>
    <xf numFmtId="0" fontId="5" fillId="0" borderId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</cellStyleXfs>
  <cellXfs count="314">
    <xf numFmtId="0" fontId="0" fillId="0" borderId="0" xfId="0" applyAlignment="1"/>
    <xf numFmtId="0" fontId="12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8" fillId="0" borderId="0" xfId="9" applyFont="1" applyAlignment="1">
      <alignment horizontal="right" vertical="top"/>
    </xf>
    <xf numFmtId="0" fontId="10" fillId="4" borderId="6" xfId="9" applyFont="1" applyFill="1" applyBorder="1" applyAlignment="1">
      <alignment horizontal="center" vertical="center"/>
    </xf>
    <xf numFmtId="0" fontId="10" fillId="4" borderId="1" xfId="9" applyFont="1" applyFill="1" applyBorder="1" applyAlignment="1">
      <alignment horizontal="center" vertical="center" wrapText="1"/>
    </xf>
    <xf numFmtId="0" fontId="10" fillId="0" borderId="6" xfId="9" applyFont="1" applyBorder="1" applyAlignment="1">
      <alignment horizontal="center" vertical="center"/>
    </xf>
    <xf numFmtId="0" fontId="10" fillId="0" borderId="6" xfId="9" applyFont="1" applyBorder="1" applyAlignment="1">
      <alignment horizontal="left" vertical="center"/>
    </xf>
    <xf numFmtId="3" fontId="10" fillId="0" borderId="6" xfId="9" applyNumberFormat="1" applyFont="1" applyBorder="1" applyAlignment="1">
      <alignment horizontal="right"/>
    </xf>
    <xf numFmtId="0" fontId="10" fillId="0" borderId="0" xfId="9" applyFont="1" applyAlignment="1">
      <alignment vertical="center"/>
    </xf>
    <xf numFmtId="0" fontId="13" fillId="0" borderId="6" xfId="9" applyFont="1" applyBorder="1" applyAlignment="1">
      <alignment horizontal="center" vertical="center"/>
    </xf>
    <xf numFmtId="0" fontId="13" fillId="0" borderId="6" xfId="9" applyFont="1" applyBorder="1" applyAlignment="1">
      <alignment horizontal="left" vertical="center"/>
    </xf>
    <xf numFmtId="3" fontId="13" fillId="0" borderId="6" xfId="9" applyNumberFormat="1" applyFont="1" applyFill="1" applyBorder="1" applyAlignment="1">
      <alignment horizontal="right"/>
    </xf>
    <xf numFmtId="0" fontId="13" fillId="0" borderId="0" xfId="9" applyFont="1" applyAlignment="1">
      <alignment vertical="center"/>
    </xf>
    <xf numFmtId="3" fontId="13" fillId="0" borderId="6" xfId="9" applyNumberFormat="1" applyFont="1" applyBorder="1" applyAlignment="1">
      <alignment horizontal="right"/>
    </xf>
    <xf numFmtId="3" fontId="10" fillId="0" borderId="6" xfId="9" applyNumberFormat="1" applyFont="1" applyBorder="1" applyAlignment="1"/>
    <xf numFmtId="3" fontId="13" fillId="0" borderId="6" xfId="9" applyNumberFormat="1" applyFont="1" applyFill="1" applyBorder="1" applyAlignment="1"/>
    <xf numFmtId="3" fontId="13" fillId="0" borderId="6" xfId="9" applyNumberFormat="1" applyFont="1" applyBorder="1" applyAlignment="1"/>
    <xf numFmtId="0" fontId="10" fillId="0" borderId="6" xfId="9" applyFont="1" applyBorder="1" applyAlignment="1">
      <alignment vertical="center"/>
    </xf>
    <xf numFmtId="0" fontId="8" fillId="4" borderId="6" xfId="9" applyFont="1" applyFill="1" applyBorder="1" applyAlignment="1">
      <alignment vertical="center"/>
    </xf>
    <xf numFmtId="3" fontId="10" fillId="4" borderId="6" xfId="9" applyNumberFormat="1" applyFont="1" applyFill="1" applyBorder="1" applyAlignment="1"/>
    <xf numFmtId="0" fontId="8" fillId="0" borderId="6" xfId="9" applyFont="1" applyBorder="1" applyAlignment="1">
      <alignment horizontal="center" vertical="center"/>
    </xf>
    <xf numFmtId="0" fontId="8" fillId="0" borderId="1" xfId="9" applyFont="1" applyBorder="1" applyAlignment="1">
      <alignment vertical="center"/>
    </xf>
    <xf numFmtId="3" fontId="8" fillId="0" borderId="6" xfId="9" applyNumberFormat="1" applyFont="1" applyBorder="1" applyAlignment="1"/>
    <xf numFmtId="0" fontId="8" fillId="0" borderId="6" xfId="9" applyFont="1" applyBorder="1" applyAlignment="1">
      <alignment vertical="center"/>
    </xf>
    <xf numFmtId="3" fontId="8" fillId="0" borderId="4" xfId="9" applyNumberFormat="1" applyFont="1" applyBorder="1" applyAlignment="1"/>
    <xf numFmtId="0" fontId="8" fillId="0" borderId="5" xfId="9" applyFont="1" applyBorder="1" applyAlignment="1">
      <alignment vertical="center"/>
    </xf>
    <xf numFmtId="0" fontId="8" fillId="4" borderId="6" xfId="9" applyFont="1" applyFill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0" fontId="8" fillId="0" borderId="0" xfId="9" applyFont="1" applyBorder="1" applyAlignment="1">
      <alignment vertical="center"/>
    </xf>
    <xf numFmtId="3" fontId="8" fillId="0" borderId="0" xfId="9" applyNumberFormat="1" applyFont="1" applyBorder="1" applyAlignment="1"/>
    <xf numFmtId="0" fontId="14" fillId="0" borderId="0" xfId="9" applyFont="1" applyAlignment="1">
      <alignment vertical="center"/>
    </xf>
    <xf numFmtId="49" fontId="6" fillId="0" borderId="0" xfId="10" applyNumberFormat="1" applyFont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6" fillId="0" borderId="0" xfId="10" applyFont="1" applyAlignment="1">
      <alignment vertical="center" wrapText="1"/>
    </xf>
    <xf numFmtId="3" fontId="6" fillId="0" borderId="0" xfId="10" applyNumberFormat="1" applyFont="1" applyAlignment="1">
      <alignment vertical="center"/>
    </xf>
    <xf numFmtId="0" fontId="6" fillId="0" borderId="0" xfId="10" applyFont="1"/>
    <xf numFmtId="0" fontId="6" fillId="0" borderId="0" xfId="10" applyFont="1" applyAlignment="1">
      <alignment vertical="center"/>
    </xf>
    <xf numFmtId="49" fontId="6" fillId="0" borderId="6" xfId="10" applyNumberFormat="1" applyFont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0" fontId="6" fillId="0" borderId="6" xfId="10" applyFont="1" applyBorder="1" applyAlignment="1">
      <alignment vertical="center" wrapText="1"/>
    </xf>
    <xf numFmtId="3" fontId="6" fillId="0" borderId="6" xfId="10" applyNumberFormat="1" applyFont="1" applyBorder="1" applyAlignment="1">
      <alignment vertical="center"/>
    </xf>
    <xf numFmtId="0" fontId="3" fillId="0" borderId="0" xfId="7" applyFont="1"/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 wrapText="1"/>
    </xf>
    <xf numFmtId="3" fontId="6" fillId="0" borderId="0" xfId="11" applyNumberFormat="1" applyFont="1" applyAlignment="1">
      <alignment vertical="center"/>
    </xf>
    <xf numFmtId="0" fontId="6" fillId="0" borderId="0" xfId="11" applyFont="1"/>
    <xf numFmtId="0" fontId="7" fillId="0" borderId="0" xfId="11" applyFont="1" applyAlignment="1">
      <alignment vertical="center"/>
    </xf>
    <xf numFmtId="0" fontId="6" fillId="0" borderId="0" xfId="11" applyFont="1" applyAlignment="1">
      <alignment vertical="center"/>
    </xf>
    <xf numFmtId="0" fontId="6" fillId="0" borderId="6" xfId="11" applyFont="1" applyBorder="1" applyAlignment="1">
      <alignment horizontal="center" vertical="center"/>
    </xf>
    <xf numFmtId="0" fontId="6" fillId="0" borderId="6" xfId="11" applyFont="1" applyBorder="1" applyAlignment="1">
      <alignment vertical="center" wrapText="1"/>
    </xf>
    <xf numFmtId="3" fontId="6" fillId="0" borderId="6" xfId="11" applyNumberFormat="1" applyFont="1" applyBorder="1" applyAlignment="1">
      <alignment vertical="center"/>
    </xf>
    <xf numFmtId="0" fontId="3" fillId="0" borderId="6" xfId="11" applyFont="1" applyBorder="1" applyAlignment="1">
      <alignment vertical="center" wrapText="1"/>
    </xf>
    <xf numFmtId="49" fontId="6" fillId="3" borderId="6" xfId="10" applyNumberFormat="1" applyFont="1" applyFill="1" applyBorder="1" applyAlignment="1">
      <alignment horizontal="center" vertical="center"/>
    </xf>
    <xf numFmtId="0" fontId="6" fillId="3" borderId="6" xfId="10" applyFont="1" applyFill="1" applyBorder="1" applyAlignment="1">
      <alignment horizontal="center" vertical="center"/>
    </xf>
    <xf numFmtId="0" fontId="6" fillId="3" borderId="6" xfId="10" applyFont="1" applyFill="1" applyBorder="1" applyAlignment="1">
      <alignment vertical="center" wrapText="1"/>
    </xf>
    <xf numFmtId="3" fontId="6" fillId="3" borderId="6" xfId="10" applyNumberFormat="1" applyFont="1" applyFill="1" applyBorder="1" applyAlignment="1">
      <alignment vertical="center"/>
    </xf>
    <xf numFmtId="0" fontId="14" fillId="0" borderId="6" xfId="9" applyFont="1" applyFill="1" applyBorder="1" applyAlignment="1">
      <alignment horizontal="center" vertical="center"/>
    </xf>
    <xf numFmtId="0" fontId="14" fillId="0" borderId="6" xfId="9" applyFont="1" applyFill="1" applyBorder="1" applyAlignment="1">
      <alignment horizontal="center" vertical="center" wrapText="1"/>
    </xf>
    <xf numFmtId="3" fontId="3" fillId="0" borderId="6" xfId="11" applyNumberFormat="1" applyFont="1" applyBorder="1" applyAlignment="1">
      <alignment vertical="center"/>
    </xf>
    <xf numFmtId="0" fontId="6" fillId="0" borderId="1" xfId="10" applyFont="1" applyBorder="1" applyAlignment="1">
      <alignment vertical="center" wrapText="1"/>
    </xf>
    <xf numFmtId="0" fontId="3" fillId="0" borderId="6" xfId="7" applyFont="1" applyBorder="1" applyAlignment="1">
      <alignment vertical="center" wrapText="1"/>
    </xf>
    <xf numFmtId="49" fontId="7" fillId="5" borderId="6" xfId="10" applyNumberFormat="1" applyFont="1" applyFill="1" applyBorder="1" applyAlignment="1">
      <alignment horizontal="center" vertical="center"/>
    </xf>
    <xf numFmtId="0" fontId="7" fillId="5" borderId="6" xfId="10" applyFont="1" applyFill="1" applyBorder="1" applyAlignment="1">
      <alignment horizontal="center" vertical="center"/>
    </xf>
    <xf numFmtId="0" fontId="7" fillId="5" borderId="6" xfId="10" applyFont="1" applyFill="1" applyBorder="1" applyAlignment="1">
      <alignment horizontal="center" vertical="center" wrapText="1"/>
    </xf>
    <xf numFmtId="3" fontId="7" fillId="5" borderId="6" xfId="10" applyNumberFormat="1" applyFont="1" applyFill="1" applyBorder="1" applyAlignment="1">
      <alignment horizontal="center" vertical="center"/>
    </xf>
    <xf numFmtId="3" fontId="7" fillId="5" borderId="6" xfId="10" applyNumberFormat="1" applyFont="1" applyFill="1" applyBorder="1" applyAlignment="1">
      <alignment vertical="center"/>
    </xf>
    <xf numFmtId="49" fontId="7" fillId="6" borderId="6" xfId="10" applyNumberFormat="1" applyFont="1" applyFill="1" applyBorder="1" applyAlignment="1">
      <alignment horizontal="center" vertical="center"/>
    </xf>
    <xf numFmtId="0" fontId="7" fillId="6" borderId="6" xfId="10" applyFont="1" applyFill="1" applyBorder="1" applyAlignment="1">
      <alignment horizontal="center" vertical="center"/>
    </xf>
    <xf numFmtId="0" fontId="7" fillId="6" borderId="6" xfId="10" applyFont="1" applyFill="1" applyBorder="1" applyAlignment="1">
      <alignment vertical="center" wrapText="1"/>
    </xf>
    <xf numFmtId="3" fontId="7" fillId="6" borderId="6" xfId="10" applyNumberFormat="1" applyFont="1" applyFill="1" applyBorder="1" applyAlignment="1">
      <alignment vertical="center"/>
    </xf>
    <xf numFmtId="0" fontId="15" fillId="0" borderId="0" xfId="11" applyFont="1" applyAlignment="1">
      <alignment horizontal="center" vertical="center" wrapText="1"/>
    </xf>
    <xf numFmtId="0" fontId="7" fillId="7" borderId="6" xfId="11" applyFont="1" applyFill="1" applyBorder="1" applyAlignment="1">
      <alignment horizontal="center" vertical="center"/>
    </xf>
    <xf numFmtId="0" fontId="7" fillId="7" borderId="6" xfId="11" applyFont="1" applyFill="1" applyBorder="1" applyAlignment="1">
      <alignment horizontal="center" vertical="center" wrapText="1"/>
    </xf>
    <xf numFmtId="3" fontId="7" fillId="7" borderId="6" xfId="11" applyNumberFormat="1" applyFont="1" applyFill="1" applyBorder="1" applyAlignment="1">
      <alignment horizontal="center" vertical="center"/>
    </xf>
    <xf numFmtId="0" fontId="7" fillId="8" borderId="6" xfId="11" applyFont="1" applyFill="1" applyBorder="1" applyAlignment="1">
      <alignment horizontal="center" vertical="center"/>
    </xf>
    <xf numFmtId="0" fontId="7" fillId="8" borderId="6" xfId="11" applyFont="1" applyFill="1" applyBorder="1" applyAlignment="1">
      <alignment vertical="center" wrapText="1"/>
    </xf>
    <xf numFmtId="3" fontId="7" fillId="8" borderId="6" xfId="11" applyNumberFormat="1" applyFont="1" applyFill="1" applyBorder="1" applyAlignment="1">
      <alignment vertical="center"/>
    </xf>
    <xf numFmtId="0" fontId="6" fillId="6" borderId="6" xfId="11" applyFont="1" applyFill="1" applyBorder="1" applyAlignment="1">
      <alignment horizontal="center" vertical="center"/>
    </xf>
    <xf numFmtId="0" fontId="6" fillId="6" borderId="6" xfId="11" applyFont="1" applyFill="1" applyBorder="1" applyAlignment="1">
      <alignment vertical="center" wrapText="1"/>
    </xf>
    <xf numFmtId="3" fontId="6" fillId="6" borderId="6" xfId="11" applyNumberFormat="1" applyFont="1" applyFill="1" applyBorder="1" applyAlignment="1">
      <alignment vertical="center"/>
    </xf>
    <xf numFmtId="3" fontId="7" fillId="7" borderId="6" xfId="11" applyNumberFormat="1" applyFont="1" applyFill="1" applyBorder="1" applyAlignment="1">
      <alignment vertical="center"/>
    </xf>
    <xf numFmtId="0" fontId="3" fillId="0" borderId="6" xfId="11" applyFont="1" applyBorder="1" applyAlignment="1">
      <alignment horizontal="center" vertical="center"/>
    </xf>
    <xf numFmtId="0" fontId="3" fillId="0" borderId="0" xfId="11" applyFont="1" applyAlignment="1">
      <alignment vertical="center"/>
    </xf>
    <xf numFmtId="49" fontId="3" fillId="0" borderId="6" xfId="10" applyNumberFormat="1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/>
    </xf>
    <xf numFmtId="3" fontId="3" fillId="0" borderId="6" xfId="10" applyNumberFormat="1" applyFont="1" applyBorder="1" applyAlignment="1">
      <alignment vertical="center"/>
    </xf>
    <xf numFmtId="0" fontId="3" fillId="0" borderId="0" xfId="10" applyFont="1" applyAlignment="1">
      <alignment vertical="center"/>
    </xf>
    <xf numFmtId="0" fontId="8" fillId="0" borderId="8" xfId="9" applyFont="1" applyBorder="1" applyAlignment="1">
      <alignment vertical="center" wrapText="1"/>
    </xf>
    <xf numFmtId="0" fontId="8" fillId="0" borderId="0" xfId="9" applyFont="1" applyFill="1" applyAlignment="1">
      <alignment vertical="center"/>
    </xf>
    <xf numFmtId="0" fontId="3" fillId="0" borderId="6" xfId="10" applyFont="1" applyBorder="1" applyAlignment="1">
      <alignment vertical="center" wrapText="1"/>
    </xf>
    <xf numFmtId="0" fontId="3" fillId="0" borderId="7" xfId="10" applyFont="1" applyBorder="1" applyAlignment="1">
      <alignment horizontal="center" vertical="center"/>
    </xf>
    <xf numFmtId="3" fontId="3" fillId="0" borderId="3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0" fontId="8" fillId="0" borderId="0" xfId="7" applyFont="1"/>
    <xf numFmtId="0" fontId="10" fillId="9" borderId="13" xfId="7" applyFont="1" applyFill="1" applyBorder="1" applyAlignment="1">
      <alignment horizontal="center" vertical="center" wrapText="1"/>
    </xf>
    <xf numFmtId="0" fontId="19" fillId="0" borderId="13" xfId="7" applyFont="1" applyFill="1" applyBorder="1" applyAlignment="1">
      <alignment horizontal="center" vertical="center"/>
    </xf>
    <xf numFmtId="0" fontId="19" fillId="0" borderId="0" xfId="7" applyFont="1" applyFill="1"/>
    <xf numFmtId="0" fontId="8" fillId="0" borderId="9" xfId="7" applyFont="1" applyFill="1" applyBorder="1" applyAlignment="1">
      <alignment horizontal="center" vertical="center"/>
    </xf>
    <xf numFmtId="0" fontId="8" fillId="0" borderId="9" xfId="7" applyFont="1" applyFill="1" applyBorder="1" applyAlignment="1">
      <alignment horizontal="center" vertical="center" wrapText="1"/>
    </xf>
    <xf numFmtId="0" fontId="8" fillId="0" borderId="9" xfId="7" applyFont="1" applyFill="1" applyBorder="1" applyAlignment="1">
      <alignment vertical="center" wrapText="1"/>
    </xf>
    <xf numFmtId="3" fontId="8" fillId="0" borderId="9" xfId="7" applyNumberFormat="1" applyFont="1" applyFill="1" applyBorder="1" applyAlignment="1">
      <alignment vertical="center" wrapText="1"/>
    </xf>
    <xf numFmtId="3" fontId="8" fillId="0" borderId="9" xfId="7" applyNumberFormat="1" applyFont="1" applyFill="1" applyBorder="1" applyAlignment="1">
      <alignment vertical="center"/>
    </xf>
    <xf numFmtId="0" fontId="8" fillId="0" borderId="9" xfId="7" applyFont="1" applyFill="1" applyBorder="1" applyAlignment="1">
      <alignment horizontal="right" vertical="center" wrapText="1"/>
    </xf>
    <xf numFmtId="0" fontId="19" fillId="0" borderId="9" xfId="7" applyFont="1" applyFill="1" applyBorder="1" applyAlignment="1">
      <alignment vertical="center" wrapText="1"/>
    </xf>
    <xf numFmtId="0" fontId="8" fillId="0" borderId="0" xfId="7" applyFont="1" applyAlignment="1">
      <alignment vertical="center"/>
    </xf>
    <xf numFmtId="3" fontId="8" fillId="0" borderId="9" xfId="7" applyNumberFormat="1" applyFont="1" applyBorder="1" applyAlignment="1">
      <alignment vertical="center" wrapText="1"/>
    </xf>
    <xf numFmtId="0" fontId="8" fillId="0" borderId="9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9" xfId="7" applyFont="1" applyBorder="1" applyAlignment="1">
      <alignment vertical="center" wrapText="1"/>
    </xf>
    <xf numFmtId="0" fontId="8" fillId="0" borderId="9" xfId="7" applyFont="1" applyBorder="1" applyAlignment="1">
      <alignment horizontal="center" vertical="center"/>
    </xf>
    <xf numFmtId="3" fontId="10" fillId="2" borderId="9" xfId="7" applyNumberFormat="1" applyFont="1" applyFill="1" applyBorder="1" applyAlignment="1">
      <alignment vertical="center" wrapText="1"/>
    </xf>
    <xf numFmtId="0" fontId="10" fillId="2" borderId="9" xfId="7" applyFont="1" applyFill="1" applyBorder="1" applyAlignment="1">
      <alignment vertical="center" wrapText="1"/>
    </xf>
    <xf numFmtId="0" fontId="10" fillId="0" borderId="0" xfId="7" applyFont="1" applyFill="1" applyAlignment="1">
      <alignment vertical="center"/>
    </xf>
    <xf numFmtId="0" fontId="20" fillId="0" borderId="9" xfId="7" applyFont="1" applyBorder="1" applyAlignment="1">
      <alignment horizontal="center" vertical="center" wrapText="1"/>
    </xf>
    <xf numFmtId="0" fontId="20" fillId="0" borderId="9" xfId="7" applyFont="1" applyBorder="1" applyAlignment="1">
      <alignment vertical="center" wrapText="1"/>
    </xf>
    <xf numFmtId="3" fontId="8" fillId="0" borderId="14" xfId="7" applyNumberFormat="1" applyFont="1" applyBorder="1" applyAlignment="1">
      <alignment vertical="center" wrapText="1"/>
    </xf>
    <xf numFmtId="3" fontId="10" fillId="10" borderId="15" xfId="7" applyNumberFormat="1" applyFont="1" applyFill="1" applyBorder="1" applyAlignment="1">
      <alignment vertical="center" wrapText="1"/>
    </xf>
    <xf numFmtId="0" fontId="10" fillId="10" borderId="15" xfId="7" applyFont="1" applyFill="1" applyBorder="1" applyAlignment="1">
      <alignment vertical="center" wrapText="1"/>
    </xf>
    <xf numFmtId="3" fontId="10" fillId="11" borderId="9" xfId="7" applyNumberFormat="1" applyFont="1" applyFill="1" applyBorder="1" applyAlignment="1">
      <alignment vertical="center" wrapText="1"/>
    </xf>
    <xf numFmtId="3" fontId="8" fillId="0" borderId="0" xfId="7" applyNumberFormat="1" applyFont="1"/>
    <xf numFmtId="0" fontId="21" fillId="0" borderId="0" xfId="9" applyFont="1"/>
    <xf numFmtId="0" fontId="19" fillId="0" borderId="0" xfId="7" applyFont="1"/>
    <xf numFmtId="0" fontId="3" fillId="0" borderId="0" xfId="7" applyFont="1" applyAlignment="1">
      <alignment horizontal="center" vertical="center"/>
    </xf>
    <xf numFmtId="0" fontId="3" fillId="0" borderId="0" xfId="7" applyFont="1" applyAlignment="1"/>
    <xf numFmtId="0" fontId="9" fillId="0" borderId="0" xfId="7" applyFont="1" applyAlignment="1">
      <alignment vertical="center" wrapText="1"/>
    </xf>
    <xf numFmtId="0" fontId="12" fillId="0" borderId="0" xfId="7" applyFont="1"/>
    <xf numFmtId="0" fontId="4" fillId="2" borderId="6" xfId="7" applyFont="1" applyFill="1" applyBorder="1" applyAlignment="1">
      <alignment horizontal="center" vertical="center"/>
    </xf>
    <xf numFmtId="0" fontId="22" fillId="12" borderId="6" xfId="7" applyFont="1" applyFill="1" applyBorder="1" applyAlignment="1">
      <alignment horizontal="center" vertical="center"/>
    </xf>
    <xf numFmtId="0" fontId="22" fillId="0" borderId="0" xfId="7" applyFont="1"/>
    <xf numFmtId="0" fontId="4" fillId="3" borderId="6" xfId="7" applyFont="1" applyFill="1" applyBorder="1" applyAlignment="1">
      <alignment horizontal="center" vertical="center"/>
    </xf>
    <xf numFmtId="0" fontId="3" fillId="3" borderId="6" xfId="7" applyFont="1" applyFill="1" applyBorder="1" applyAlignment="1">
      <alignment horizontal="center" vertical="center"/>
    </xf>
    <xf numFmtId="0" fontId="3" fillId="0" borderId="6" xfId="7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/>
    </xf>
    <xf numFmtId="0" fontId="3" fillId="0" borderId="0" xfId="7" applyFont="1" applyAlignment="1">
      <alignment vertical="center"/>
    </xf>
    <xf numFmtId="3" fontId="3" fillId="0" borderId="6" xfId="7" applyNumberFormat="1" applyFont="1" applyBorder="1" applyAlignment="1">
      <alignment vertical="center"/>
    </xf>
    <xf numFmtId="0" fontId="3" fillId="0" borderId="0" xfId="7" applyFont="1" applyAlignment="1">
      <alignment vertical="center" wrapText="1"/>
    </xf>
    <xf numFmtId="3" fontId="4" fillId="2" borderId="6" xfId="7" applyNumberFormat="1" applyFont="1" applyFill="1" applyBorder="1" applyAlignment="1">
      <alignment vertical="center"/>
    </xf>
    <xf numFmtId="0" fontId="4" fillId="0" borderId="0" xfId="7" applyFont="1" applyAlignment="1">
      <alignment vertical="center"/>
    </xf>
    <xf numFmtId="3" fontId="4" fillId="0" borderId="0" xfId="7" applyNumberFormat="1" applyFont="1" applyAlignment="1">
      <alignment vertical="center"/>
    </xf>
    <xf numFmtId="3" fontId="3" fillId="0" borderId="0" xfId="7" applyNumberFormat="1" applyFont="1" applyAlignment="1">
      <alignment vertical="center"/>
    </xf>
    <xf numFmtId="49" fontId="3" fillId="0" borderId="6" xfId="7" applyNumberFormat="1" applyFont="1" applyBorder="1" applyAlignment="1">
      <alignment horizontal="center" vertical="center"/>
    </xf>
    <xf numFmtId="3" fontId="9" fillId="13" borderId="6" xfId="7" applyNumberFormat="1" applyFont="1" applyFill="1" applyBorder="1" applyAlignment="1">
      <alignment horizontal="right"/>
    </xf>
    <xf numFmtId="0" fontId="23" fillId="0" borderId="0" xfId="7" applyFont="1"/>
    <xf numFmtId="0" fontId="6" fillId="0" borderId="6" xfId="11" applyFont="1" applyFill="1" applyBorder="1" applyAlignment="1">
      <alignment vertical="center"/>
    </xf>
    <xf numFmtId="0" fontId="24" fillId="0" borderId="6" xfId="7" applyFont="1" applyBorder="1" applyAlignment="1">
      <alignment horizontal="center" vertical="center"/>
    </xf>
    <xf numFmtId="0" fontId="24" fillId="0" borderId="6" xfId="7" applyFont="1" applyBorder="1" applyAlignment="1">
      <alignment vertical="center"/>
    </xf>
    <xf numFmtId="3" fontId="24" fillId="0" borderId="6" xfId="7" applyNumberFormat="1" applyFont="1" applyBorder="1" applyAlignment="1">
      <alignment vertical="center"/>
    </xf>
    <xf numFmtId="0" fontId="24" fillId="0" borderId="6" xfId="7" applyFont="1" applyBorder="1" applyAlignment="1">
      <alignment vertical="center" wrapText="1"/>
    </xf>
    <xf numFmtId="3" fontId="24" fillId="0" borderId="6" xfId="7" applyNumberFormat="1" applyFont="1" applyBorder="1" applyAlignment="1">
      <alignment horizontal="right" vertical="center" wrapText="1"/>
    </xf>
    <xf numFmtId="3" fontId="24" fillId="0" borderId="6" xfId="7" applyNumberFormat="1" applyFont="1" applyBorder="1" applyAlignment="1">
      <alignment vertical="center" wrapText="1"/>
    </xf>
    <xf numFmtId="1" fontId="24" fillId="0" borderId="6" xfId="7" applyNumberFormat="1" applyFont="1" applyBorder="1" applyAlignment="1">
      <alignment vertical="center" wrapText="1"/>
    </xf>
    <xf numFmtId="3" fontId="3" fillId="0" borderId="6" xfId="7" applyNumberFormat="1" applyFont="1" applyBorder="1" applyAlignment="1">
      <alignment vertical="center" wrapText="1"/>
    </xf>
    <xf numFmtId="3" fontId="3" fillId="0" borderId="6" xfId="7" applyNumberFormat="1" applyFont="1" applyBorder="1" applyAlignment="1">
      <alignment horizontal="right" vertical="center" wrapText="1"/>
    </xf>
    <xf numFmtId="0" fontId="20" fillId="0" borderId="9" xfId="7" applyFont="1" applyBorder="1" applyAlignment="1">
      <alignment horizontal="left" vertical="center" wrapText="1"/>
    </xf>
    <xf numFmtId="0" fontId="20" fillId="0" borderId="14" xfId="7" applyFont="1" applyFill="1" applyBorder="1" applyAlignment="1">
      <alignment horizontal="left" vertical="center" wrapText="1"/>
    </xf>
    <xf numFmtId="0" fontId="20" fillId="0" borderId="9" xfId="7" applyFont="1" applyFill="1" applyBorder="1" applyAlignment="1">
      <alignment horizontal="left" vertical="center" wrapText="1"/>
    </xf>
    <xf numFmtId="0" fontId="8" fillId="0" borderId="14" xfId="7" applyFont="1" applyFill="1" applyBorder="1" applyAlignment="1">
      <alignment horizontal="left" vertical="center" wrapText="1"/>
    </xf>
    <xf numFmtId="0" fontId="8" fillId="0" borderId="14" xfId="7" applyFont="1" applyBorder="1" applyAlignment="1">
      <alignment horizontal="left" vertical="center" wrapText="1"/>
    </xf>
    <xf numFmtId="0" fontId="8" fillId="0" borderId="0" xfId="7" applyFont="1" applyFill="1"/>
    <xf numFmtId="0" fontId="10" fillId="0" borderId="9" xfId="7" applyFont="1" applyFill="1" applyBorder="1" applyAlignment="1">
      <alignment vertical="center" wrapText="1"/>
    </xf>
    <xf numFmtId="3" fontId="10" fillId="0" borderId="9" xfId="7" applyNumberFormat="1" applyFont="1" applyFill="1" applyBorder="1" applyAlignment="1">
      <alignment vertical="center" wrapText="1"/>
    </xf>
    <xf numFmtId="0" fontId="8" fillId="14" borderId="9" xfId="7" applyFont="1" applyFill="1" applyBorder="1" applyAlignment="1">
      <alignment horizontal="center" vertical="center" wrapText="1"/>
    </xf>
    <xf numFmtId="3" fontId="3" fillId="0" borderId="6" xfId="7" applyNumberFormat="1" applyFont="1" applyBorder="1" applyAlignment="1">
      <alignment horizontal="right" vertical="center"/>
    </xf>
    <xf numFmtId="0" fontId="19" fillId="0" borderId="9" xfId="7" applyFont="1" applyBorder="1" applyAlignment="1">
      <alignment vertical="center" wrapText="1"/>
    </xf>
    <xf numFmtId="0" fontId="8" fillId="0" borderId="14" xfId="7" applyFont="1" applyFill="1" applyBorder="1" applyAlignment="1">
      <alignment horizontal="center" vertical="center" wrapText="1"/>
    </xf>
    <xf numFmtId="3" fontId="10" fillId="2" borderId="10" xfId="7" applyNumberFormat="1" applyFont="1" applyFill="1" applyBorder="1" applyAlignment="1">
      <alignment vertical="center" wrapText="1"/>
    </xf>
    <xf numFmtId="0" fontId="10" fillId="2" borderId="10" xfId="7" applyFont="1" applyFill="1" applyBorder="1" applyAlignment="1">
      <alignment vertical="center" wrapText="1"/>
    </xf>
    <xf numFmtId="0" fontId="8" fillId="0" borderId="13" xfId="7" applyFont="1" applyBorder="1" applyAlignment="1">
      <alignment horizontal="center" vertical="center"/>
    </xf>
    <xf numFmtId="0" fontId="20" fillId="0" borderId="13" xfId="7" applyFont="1" applyBorder="1" applyAlignment="1">
      <alignment horizontal="center" vertical="center" wrapText="1"/>
    </xf>
    <xf numFmtId="0" fontId="8" fillId="0" borderId="13" xfId="7" applyFont="1" applyBorder="1" applyAlignment="1">
      <alignment horizontal="center" vertical="center" wrapText="1"/>
    </xf>
    <xf numFmtId="0" fontId="8" fillId="0" borderId="17" xfId="7" applyFont="1" applyBorder="1" applyAlignment="1">
      <alignment horizontal="center" vertical="center" wrapText="1"/>
    </xf>
    <xf numFmtId="0" fontId="20" fillId="0" borderId="13" xfId="7" applyFont="1" applyBorder="1" applyAlignment="1">
      <alignment horizontal="left" vertical="center" wrapText="1"/>
    </xf>
    <xf numFmtId="3" fontId="8" fillId="0" borderId="18" xfId="7" applyNumberFormat="1" applyFont="1" applyBorder="1" applyAlignment="1">
      <alignment vertical="center" wrapText="1"/>
    </xf>
    <xf numFmtId="0" fontId="8" fillId="0" borderId="18" xfId="7" applyFont="1" applyBorder="1" applyAlignment="1">
      <alignment vertical="center" wrapText="1"/>
    </xf>
    <xf numFmtId="0" fontId="8" fillId="0" borderId="13" xfId="7" applyFont="1" applyBorder="1" applyAlignment="1">
      <alignment vertical="center" wrapText="1"/>
    </xf>
    <xf numFmtId="0" fontId="10" fillId="0" borderId="10" xfId="7" applyFont="1" applyFill="1" applyBorder="1" applyAlignment="1">
      <alignment vertical="center" wrapText="1"/>
    </xf>
    <xf numFmtId="0" fontId="8" fillId="0" borderId="13" xfId="7" applyFont="1" applyFill="1" applyBorder="1" applyAlignment="1">
      <alignment vertical="center" wrapText="1"/>
    </xf>
    <xf numFmtId="0" fontId="7" fillId="5" borderId="6" xfId="11" applyFont="1" applyFill="1" applyBorder="1" applyAlignment="1">
      <alignment vertical="center" wrapText="1"/>
    </xf>
    <xf numFmtId="3" fontId="3" fillId="6" borderId="6" xfId="11" applyNumberFormat="1" applyFont="1" applyFill="1" applyBorder="1" applyAlignment="1">
      <alignment vertical="center"/>
    </xf>
    <xf numFmtId="0" fontId="7" fillId="5" borderId="6" xfId="11" applyFont="1" applyFill="1" applyBorder="1" applyAlignment="1">
      <alignment horizontal="center" vertical="center"/>
    </xf>
    <xf numFmtId="3" fontId="4" fillId="5" borderId="6" xfId="11" applyNumberFormat="1" applyFont="1" applyFill="1" applyBorder="1" applyAlignment="1">
      <alignment vertical="center"/>
    </xf>
    <xf numFmtId="0" fontId="8" fillId="0" borderId="16" xfId="7" applyFont="1" applyFill="1" applyBorder="1" applyAlignment="1">
      <alignment horizontal="center" vertical="center" wrapText="1"/>
    </xf>
    <xf numFmtId="0" fontId="8" fillId="0" borderId="16" xfId="7" applyFont="1" applyFill="1" applyBorder="1" applyAlignment="1">
      <alignment horizontal="left" vertical="center" wrapText="1"/>
    </xf>
    <xf numFmtId="3" fontId="8" fillId="0" borderId="16" xfId="7" applyNumberFormat="1" applyFont="1" applyBorder="1" applyAlignment="1">
      <alignment vertical="center" wrapText="1"/>
    </xf>
    <xf numFmtId="3" fontId="8" fillId="0" borderId="16" xfId="7" applyNumberFormat="1" applyFont="1" applyFill="1" applyBorder="1" applyAlignment="1">
      <alignment vertical="center" wrapText="1"/>
    </xf>
    <xf numFmtId="0" fontId="8" fillId="0" borderId="16" xfId="7" applyFont="1" applyFill="1" applyBorder="1" applyAlignment="1">
      <alignment vertical="center" wrapText="1"/>
    </xf>
    <xf numFmtId="0" fontId="8" fillId="14" borderId="16" xfId="7" applyFont="1" applyFill="1" applyBorder="1" applyAlignment="1">
      <alignment horizontal="center" vertical="center" wrapText="1"/>
    </xf>
    <xf numFmtId="0" fontId="8" fillId="0" borderId="0" xfId="7" applyFont="1" applyFill="1" applyAlignment="1">
      <alignment vertical="center"/>
    </xf>
    <xf numFmtId="0" fontId="6" fillId="0" borderId="0" xfId="2" applyFont="1"/>
    <xf numFmtId="0" fontId="7" fillId="5" borderId="6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6" borderId="6" xfId="2" applyFont="1" applyFill="1" applyBorder="1" applyAlignment="1">
      <alignment horizontal="center" vertical="center"/>
    </xf>
    <xf numFmtId="0" fontId="7" fillId="6" borderId="6" xfId="2" applyFont="1" applyFill="1" applyBorder="1" applyAlignment="1">
      <alignment vertical="center" wrapText="1"/>
    </xf>
    <xf numFmtId="3" fontId="7" fillId="6" borderId="6" xfId="2" applyNumberFormat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vertical="center" wrapText="1"/>
    </xf>
    <xf numFmtId="3" fontId="6" fillId="3" borderId="6" xfId="2" applyNumberFormat="1" applyFont="1" applyFill="1" applyBorder="1" applyAlignment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vertical="center" wrapText="1"/>
    </xf>
    <xf numFmtId="3" fontId="6" fillId="0" borderId="6" xfId="2" applyNumberFormat="1" applyFont="1" applyBorder="1" applyAlignment="1">
      <alignment vertical="center"/>
    </xf>
    <xf numFmtId="3" fontId="7" fillId="5" borderId="6" xfId="2" applyNumberFormat="1" applyFont="1" applyFill="1" applyBorder="1" applyAlignment="1">
      <alignment vertical="center"/>
    </xf>
    <xf numFmtId="0" fontId="6" fillId="0" borderId="0" xfId="2" applyFont="1" applyAlignment="1">
      <alignment horizontal="center"/>
    </xf>
    <xf numFmtId="0" fontId="26" fillId="14" borderId="9" xfId="7" applyFont="1" applyFill="1" applyBorder="1" applyAlignment="1">
      <alignment horizontal="center" vertical="center" wrapText="1"/>
    </xf>
    <xf numFmtId="0" fontId="26" fillId="0" borderId="0" xfId="7" applyFont="1" applyAlignment="1">
      <alignment vertical="center"/>
    </xf>
    <xf numFmtId="0" fontId="26" fillId="0" borderId="9" xfId="7" applyFont="1" applyFill="1" applyBorder="1" applyAlignment="1">
      <alignment horizontal="center" vertical="center"/>
    </xf>
    <xf numFmtId="0" fontId="26" fillId="0" borderId="9" xfId="7" applyFont="1" applyFill="1" applyBorder="1" applyAlignment="1">
      <alignment horizontal="center" vertical="center" wrapText="1"/>
    </xf>
    <xf numFmtId="0" fontId="27" fillId="0" borderId="14" xfId="7" applyFont="1" applyFill="1" applyBorder="1" applyAlignment="1">
      <alignment horizontal="left" vertical="center" wrapText="1"/>
    </xf>
    <xf numFmtId="3" fontId="26" fillId="0" borderId="9" xfId="7" applyNumberFormat="1" applyFont="1" applyFill="1" applyBorder="1" applyAlignment="1">
      <alignment vertical="center"/>
    </xf>
    <xf numFmtId="0" fontId="26" fillId="0" borderId="9" xfId="7" applyFont="1" applyFill="1" applyBorder="1" applyAlignment="1">
      <alignment vertical="center" wrapText="1"/>
    </xf>
    <xf numFmtId="0" fontId="28" fillId="0" borderId="9" xfId="7" applyFont="1" applyFill="1" applyBorder="1" applyAlignment="1">
      <alignment vertical="center" wrapText="1"/>
    </xf>
    <xf numFmtId="3" fontId="26" fillId="0" borderId="9" xfId="7" applyNumberFormat="1" applyFont="1" applyFill="1" applyBorder="1" applyAlignment="1">
      <alignment vertical="center" wrapText="1"/>
    </xf>
    <xf numFmtId="0" fontId="26" fillId="0" borderId="9" xfId="7" applyFont="1" applyFill="1" applyBorder="1" applyAlignment="1">
      <alignment horizontal="right" vertical="center" wrapText="1"/>
    </xf>
    <xf numFmtId="49" fontId="3" fillId="3" borderId="6" xfId="10" applyNumberFormat="1" applyFont="1" applyFill="1" applyBorder="1" applyAlignment="1">
      <alignment horizontal="center" vertical="center"/>
    </xf>
    <xf numFmtId="0" fontId="3" fillId="3" borderId="6" xfId="10" applyFont="1" applyFill="1" applyBorder="1" applyAlignment="1">
      <alignment horizontal="center" vertical="center"/>
    </xf>
    <xf numFmtId="0" fontId="3" fillId="3" borderId="6" xfId="10" applyFont="1" applyFill="1" applyBorder="1" applyAlignment="1">
      <alignment vertical="center" wrapText="1"/>
    </xf>
    <xf numFmtId="3" fontId="3" fillId="3" borderId="6" xfId="10" applyNumberFormat="1" applyFont="1" applyFill="1" applyBorder="1" applyAlignment="1">
      <alignment vertical="center"/>
    </xf>
    <xf numFmtId="49" fontId="3" fillId="15" borderId="6" xfId="10" applyNumberFormat="1" applyFont="1" applyFill="1" applyBorder="1" applyAlignment="1">
      <alignment horizontal="center" vertical="center"/>
    </xf>
    <xf numFmtId="0" fontId="3" fillId="15" borderId="6" xfId="10" applyFont="1" applyFill="1" applyBorder="1" applyAlignment="1">
      <alignment horizontal="center" vertical="center"/>
    </xf>
    <xf numFmtId="3" fontId="3" fillId="15" borderId="6" xfId="10" applyNumberFormat="1" applyFont="1" applyFill="1" applyBorder="1" applyAlignment="1">
      <alignment vertical="center"/>
    </xf>
    <xf numFmtId="3" fontId="10" fillId="2" borderId="14" xfId="7" applyNumberFormat="1" applyFont="1" applyFill="1" applyBorder="1" applyAlignment="1">
      <alignment vertical="center" wrapText="1"/>
    </xf>
    <xf numFmtId="41" fontId="10" fillId="2" borderId="9" xfId="7" applyNumberFormat="1" applyFont="1" applyFill="1" applyBorder="1" applyAlignment="1">
      <alignment horizontal="right" vertical="center" wrapText="1"/>
    </xf>
    <xf numFmtId="3" fontId="10" fillId="9" borderId="9" xfId="7" applyNumberFormat="1" applyFont="1" applyFill="1" applyBorder="1" applyAlignment="1">
      <alignment vertical="center" wrapText="1"/>
    </xf>
    <xf numFmtId="49" fontId="6" fillId="0" borderId="6" xfId="10" applyNumberFormat="1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vertical="center" wrapText="1"/>
    </xf>
    <xf numFmtId="3" fontId="6" fillId="0" borderId="6" xfId="10" applyNumberFormat="1" applyFont="1" applyFill="1" applyBorder="1" applyAlignment="1">
      <alignment vertical="center"/>
    </xf>
    <xf numFmtId="0" fontId="6" fillId="0" borderId="0" xfId="10" applyFont="1" applyFill="1" applyAlignment="1">
      <alignment vertical="center"/>
    </xf>
    <xf numFmtId="49" fontId="3" fillId="0" borderId="6" xfId="10" applyNumberFormat="1" applyFont="1" applyFill="1" applyBorder="1" applyAlignment="1">
      <alignment horizontal="center" vertical="center"/>
    </xf>
    <xf numFmtId="0" fontId="3" fillId="0" borderId="6" xfId="10" applyFont="1" applyFill="1" applyBorder="1" applyAlignment="1">
      <alignment horizontal="center" vertical="center"/>
    </xf>
    <xf numFmtId="0" fontId="3" fillId="0" borderId="6" xfId="10" applyFont="1" applyFill="1" applyBorder="1" applyAlignment="1">
      <alignment vertical="center" wrapText="1"/>
    </xf>
    <xf numFmtId="3" fontId="3" fillId="0" borderId="6" xfId="10" applyNumberFormat="1" applyFont="1" applyFill="1" applyBorder="1" applyAlignment="1">
      <alignment vertical="center"/>
    </xf>
    <xf numFmtId="0" fontId="3" fillId="0" borderId="0" xfId="10" applyFont="1" applyFill="1" applyAlignment="1">
      <alignment vertical="center"/>
    </xf>
    <xf numFmtId="0" fontId="3" fillId="0" borderId="6" xfId="2" applyFont="1" applyBorder="1" applyAlignment="1">
      <alignment vertical="center" wrapText="1"/>
    </xf>
    <xf numFmtId="0" fontId="8" fillId="0" borderId="9" xfId="7" applyFont="1" applyFill="1" applyBorder="1" applyAlignment="1">
      <alignment horizontal="left" vertical="center" wrapText="1"/>
    </xf>
    <xf numFmtId="3" fontId="8" fillId="0" borderId="14" xfId="7" applyNumberFormat="1" applyFont="1" applyFill="1" applyBorder="1" applyAlignment="1">
      <alignment vertical="center" wrapText="1"/>
    </xf>
    <xf numFmtId="0" fontId="8" fillId="0" borderId="9" xfId="7" applyFont="1" applyBorder="1" applyAlignment="1">
      <alignment horizontal="right" vertical="center" wrapText="1"/>
    </xf>
    <xf numFmtId="0" fontId="27" fillId="0" borderId="9" xfId="7" applyFont="1" applyFill="1" applyBorder="1" applyAlignment="1">
      <alignment horizontal="left" vertical="center" wrapText="1"/>
    </xf>
    <xf numFmtId="0" fontId="26" fillId="0" borderId="14" xfId="7" applyFont="1" applyFill="1" applyBorder="1" applyAlignment="1">
      <alignment horizontal="left" vertical="center" wrapText="1"/>
    </xf>
    <xf numFmtId="0" fontId="26" fillId="0" borderId="9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left" vertical="center" wrapText="1"/>
    </xf>
    <xf numFmtId="3" fontId="26" fillId="0" borderId="9" xfId="7" applyNumberFormat="1" applyFont="1" applyBorder="1" applyAlignment="1">
      <alignment vertical="center" wrapText="1"/>
    </xf>
    <xf numFmtId="0" fontId="26" fillId="0" borderId="9" xfId="7" applyFont="1" applyBorder="1" applyAlignment="1">
      <alignment vertical="center" wrapText="1"/>
    </xf>
    <xf numFmtId="0" fontId="26" fillId="0" borderId="9" xfId="7" applyFont="1" applyBorder="1" applyAlignment="1">
      <alignment horizontal="right" vertical="center" wrapText="1"/>
    </xf>
    <xf numFmtId="0" fontId="6" fillId="0" borderId="6" xfId="11" applyFont="1" applyFill="1" applyBorder="1" applyAlignment="1">
      <alignment horizontal="center" vertical="center"/>
    </xf>
    <xf numFmtId="0" fontId="3" fillId="0" borderId="6" xfId="11" applyFont="1" applyFill="1" applyBorder="1" applyAlignment="1">
      <alignment vertical="center" wrapText="1"/>
    </xf>
    <xf numFmtId="3" fontId="3" fillId="0" borderId="6" xfId="11" applyNumberFormat="1" applyFont="1" applyFill="1" applyBorder="1" applyAlignment="1">
      <alignment vertical="center"/>
    </xf>
    <xf numFmtId="0" fontId="6" fillId="0" borderId="0" xfId="11" applyFont="1" applyFill="1" applyAlignment="1">
      <alignment vertical="center"/>
    </xf>
    <xf numFmtId="0" fontId="3" fillId="0" borderId="0" xfId="7" applyFont="1" applyFill="1" applyAlignment="1">
      <alignment vertical="center"/>
    </xf>
    <xf numFmtId="0" fontId="3" fillId="0" borderId="6" xfId="7" applyFont="1" applyBorder="1" applyAlignment="1">
      <alignment horizontal="left" vertical="center" wrapText="1"/>
    </xf>
    <xf numFmtId="0" fontId="29" fillId="0" borderId="0" xfId="10" applyFont="1" applyFill="1" applyAlignment="1">
      <alignment vertical="center"/>
    </xf>
    <xf numFmtId="0" fontId="29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0" fontId="18" fillId="0" borderId="6" xfId="11" applyFont="1" applyBorder="1" applyAlignment="1">
      <alignment horizontal="center" vertical="center"/>
    </xf>
    <xf numFmtId="0" fontId="18" fillId="0" borderId="6" xfId="11" applyFont="1" applyBorder="1" applyAlignment="1">
      <alignment vertical="center" wrapText="1"/>
    </xf>
    <xf numFmtId="3" fontId="18" fillId="0" borderId="6" xfId="11" applyNumberFormat="1" applyFont="1" applyBorder="1" applyAlignment="1">
      <alignment vertical="center"/>
    </xf>
    <xf numFmtId="0" fontId="18" fillId="0" borderId="0" xfId="11" applyFont="1" applyAlignment="1">
      <alignment vertical="center"/>
    </xf>
    <xf numFmtId="0" fontId="18" fillId="0" borderId="6" xfId="7" applyFont="1" applyBorder="1" applyAlignment="1">
      <alignment horizontal="center" vertical="center" wrapText="1"/>
    </xf>
    <xf numFmtId="0" fontId="30" fillId="0" borderId="6" xfId="7" applyFont="1" applyBorder="1" applyAlignment="1">
      <alignment horizontal="center" vertical="center"/>
    </xf>
    <xf numFmtId="3" fontId="18" fillId="0" borderId="6" xfId="7" applyNumberFormat="1" applyFont="1" applyBorder="1" applyAlignment="1">
      <alignment horizontal="right" vertical="center"/>
    </xf>
    <xf numFmtId="0" fontId="18" fillId="0" borderId="0" xfId="7" applyFont="1" applyAlignment="1">
      <alignment vertical="center"/>
    </xf>
    <xf numFmtId="0" fontId="26" fillId="0" borderId="9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 wrapText="1"/>
    </xf>
    <xf numFmtId="0" fontId="27" fillId="0" borderId="9" xfId="7" applyFont="1" applyBorder="1" applyAlignment="1">
      <alignment vertical="center" wrapText="1"/>
    </xf>
    <xf numFmtId="3" fontId="26" fillId="0" borderId="14" xfId="7" applyNumberFormat="1" applyFont="1" applyBorder="1" applyAlignment="1">
      <alignment vertical="center" wrapText="1"/>
    </xf>
    <xf numFmtId="0" fontId="18" fillId="0" borderId="0" xfId="10" applyFont="1" applyFill="1" applyAlignment="1">
      <alignment vertical="center"/>
    </xf>
    <xf numFmtId="0" fontId="29" fillId="3" borderId="0" xfId="10" applyFont="1" applyFill="1" applyAlignment="1">
      <alignment vertical="center"/>
    </xf>
    <xf numFmtId="0" fontId="28" fillId="0" borderId="9" xfId="7" applyFont="1" applyBorder="1" applyAlignment="1">
      <alignment vertical="center" wrapText="1"/>
    </xf>
    <xf numFmtId="49" fontId="6" fillId="6" borderId="6" xfId="10" applyNumberFormat="1" applyFont="1" applyFill="1" applyBorder="1" applyAlignment="1">
      <alignment horizontal="center" vertical="center"/>
    </xf>
    <xf numFmtId="0" fontId="6" fillId="6" borderId="6" xfId="10" applyFont="1" applyFill="1" applyBorder="1" applyAlignment="1">
      <alignment horizontal="center" vertical="center"/>
    </xf>
    <xf numFmtId="0" fontId="6" fillId="6" borderId="6" xfId="10" applyFont="1" applyFill="1" applyBorder="1" applyAlignment="1">
      <alignment vertical="center" wrapText="1"/>
    </xf>
    <xf numFmtId="3" fontId="6" fillId="6" borderId="6" xfId="10" applyNumberFormat="1" applyFont="1" applyFill="1" applyBorder="1" applyAlignment="1">
      <alignment vertical="center"/>
    </xf>
    <xf numFmtId="0" fontId="3" fillId="3" borderId="6" xfId="1" applyFont="1" applyFill="1" applyBorder="1" applyAlignment="1">
      <alignment vertical="center" wrapText="1"/>
    </xf>
    <xf numFmtId="0" fontId="10" fillId="2" borderId="9" xfId="7" applyFont="1" applyFill="1" applyBorder="1" applyAlignment="1">
      <alignment horizontal="center" vertical="center" wrapText="1"/>
    </xf>
    <xf numFmtId="0" fontId="9" fillId="0" borderId="0" xfId="7" applyFont="1" applyBorder="1" applyAlignment="1">
      <alignment horizontal="center"/>
    </xf>
    <xf numFmtId="0" fontId="10" fillId="9" borderId="9" xfId="7" applyFont="1" applyFill="1" applyBorder="1" applyAlignment="1">
      <alignment horizontal="center" vertical="center"/>
    </xf>
    <xf numFmtId="0" fontId="10" fillId="9" borderId="9" xfId="7" applyFont="1" applyFill="1" applyBorder="1" applyAlignment="1">
      <alignment horizontal="center" vertical="center" wrapText="1"/>
    </xf>
    <xf numFmtId="0" fontId="10" fillId="9" borderId="10" xfId="7" applyFont="1" applyFill="1" applyBorder="1" applyAlignment="1">
      <alignment horizontal="center" vertical="center" wrapText="1"/>
    </xf>
    <xf numFmtId="0" fontId="10" fillId="9" borderId="13" xfId="7" applyFont="1" applyFill="1" applyBorder="1" applyAlignment="1">
      <alignment horizontal="center" vertical="center" wrapText="1"/>
    </xf>
    <xf numFmtId="0" fontId="10" fillId="9" borderId="11" xfId="7" applyFont="1" applyFill="1" applyBorder="1" applyAlignment="1">
      <alignment horizontal="center" vertical="center" wrapText="1"/>
    </xf>
    <xf numFmtId="0" fontId="10" fillId="9" borderId="12" xfId="7" applyFont="1" applyFill="1" applyBorder="1" applyAlignment="1">
      <alignment horizontal="center" vertical="center" wrapText="1"/>
    </xf>
    <xf numFmtId="0" fontId="10" fillId="2" borderId="11" xfId="7" applyFont="1" applyFill="1" applyBorder="1" applyAlignment="1">
      <alignment horizontal="center" vertical="center" wrapText="1"/>
    </xf>
    <xf numFmtId="0" fontId="10" fillId="2" borderId="12" xfId="7" applyFont="1" applyFill="1" applyBorder="1" applyAlignment="1">
      <alignment horizontal="center" vertical="center" wrapText="1"/>
    </xf>
    <xf numFmtId="0" fontId="10" fillId="2" borderId="14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 wrapText="1"/>
    </xf>
    <xf numFmtId="0" fontId="10" fillId="0" borderId="13" xfId="7" applyFont="1" applyFill="1" applyBorder="1" applyAlignment="1">
      <alignment horizontal="center" vertical="center" wrapText="1"/>
    </xf>
    <xf numFmtId="165" fontId="10" fillId="11" borderId="11" xfId="8" applyNumberFormat="1" applyFont="1" applyFill="1" applyBorder="1" applyAlignment="1" applyProtection="1">
      <alignment horizontal="center" vertical="center" wrapText="1"/>
    </xf>
    <xf numFmtId="165" fontId="10" fillId="11" borderId="12" xfId="8" applyNumberFormat="1" applyFont="1" applyFill="1" applyBorder="1" applyAlignment="1" applyProtection="1">
      <alignment horizontal="center" vertical="center" wrapText="1"/>
    </xf>
    <xf numFmtId="165" fontId="10" fillId="11" borderId="14" xfId="8" applyNumberFormat="1" applyFont="1" applyFill="1" applyBorder="1" applyAlignment="1" applyProtection="1">
      <alignment horizontal="center" vertical="center" wrapText="1"/>
    </xf>
    <xf numFmtId="0" fontId="10" fillId="10" borderId="9" xfId="7" applyFont="1" applyFill="1" applyBorder="1" applyAlignment="1">
      <alignment horizontal="center" vertical="center" wrapText="1"/>
    </xf>
    <xf numFmtId="0" fontId="10" fillId="10" borderId="11" xfId="7" applyFont="1" applyFill="1" applyBorder="1" applyAlignment="1">
      <alignment horizontal="center" vertical="center" wrapText="1"/>
    </xf>
    <xf numFmtId="0" fontId="10" fillId="2" borderId="10" xfId="7" applyFont="1" applyFill="1" applyBorder="1" applyAlignment="1">
      <alignment horizontal="center" vertical="center" wrapText="1"/>
    </xf>
    <xf numFmtId="0" fontId="9" fillId="0" borderId="0" xfId="9" applyFont="1" applyAlignment="1">
      <alignment horizontal="center" vertical="center"/>
    </xf>
    <xf numFmtId="0" fontId="10" fillId="4" borderId="7" xfId="9" applyFont="1" applyFill="1" applyBorder="1" applyAlignment="1">
      <alignment horizontal="center" vertical="center"/>
    </xf>
    <xf numFmtId="0" fontId="10" fillId="4" borderId="3" xfId="9" applyFont="1" applyFill="1" applyBorder="1" applyAlignment="1">
      <alignment horizontal="center" vertical="center"/>
    </xf>
    <xf numFmtId="49" fontId="15" fillId="0" borderId="0" xfId="10" applyNumberFormat="1" applyFont="1" applyFill="1" applyAlignment="1">
      <alignment horizontal="center" vertical="center" wrapText="1"/>
    </xf>
    <xf numFmtId="0" fontId="7" fillId="5" borderId="7" xfId="10" applyFont="1" applyFill="1" applyBorder="1" applyAlignment="1">
      <alignment horizontal="center" vertical="center" wrapText="1"/>
    </xf>
    <xf numFmtId="0" fontId="7" fillId="5" borderId="2" xfId="10" applyFont="1" applyFill="1" applyBorder="1" applyAlignment="1">
      <alignment horizontal="center" vertical="center" wrapText="1"/>
    </xf>
    <xf numFmtId="0" fontId="7" fillId="5" borderId="3" xfId="10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0" fontId="7" fillId="7" borderId="7" xfId="11" applyFont="1" applyFill="1" applyBorder="1" applyAlignment="1">
      <alignment horizontal="center" vertical="center" wrapText="1"/>
    </xf>
    <xf numFmtId="0" fontId="7" fillId="7" borderId="2" xfId="11" applyFont="1" applyFill="1" applyBorder="1" applyAlignment="1">
      <alignment horizontal="center" vertical="center" wrapText="1"/>
    </xf>
    <xf numFmtId="0" fontId="7" fillId="7" borderId="3" xfId="11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/>
    </xf>
    <xf numFmtId="0" fontId="4" fillId="3" borderId="6" xfId="7" applyFont="1" applyFill="1" applyBorder="1" applyAlignment="1">
      <alignment horizontal="center" vertical="center" wrapText="1"/>
    </xf>
    <xf numFmtId="44" fontId="4" fillId="2" borderId="6" xfId="12" applyFont="1" applyFill="1" applyBorder="1" applyAlignment="1">
      <alignment horizontal="center" vertical="center"/>
    </xf>
    <xf numFmtId="44" fontId="9" fillId="13" borderId="6" xfId="12" applyFont="1" applyFill="1" applyBorder="1" applyAlignment="1">
      <alignment horizontal="center"/>
    </xf>
  </cellXfs>
  <cellStyles count="16">
    <cellStyle name="Normalny" xfId="0" builtinId="0"/>
    <cellStyle name="Normalny 10" xfId="3"/>
    <cellStyle name="Normalny 2" xfId="1"/>
    <cellStyle name="Normalny 2 2 2" xfId="7"/>
    <cellStyle name="Normalny 2 3" xfId="9"/>
    <cellStyle name="Normalny 3" xfId="13"/>
    <cellStyle name="Normalny 3 2" xfId="14"/>
    <cellStyle name="Normalny 4" xfId="15"/>
    <cellStyle name="Normalny 6" xfId="2"/>
    <cellStyle name="Normalny 6 2" xfId="11"/>
    <cellStyle name="Normalny 6 3" xfId="10"/>
    <cellStyle name="Normalny 7 2" xfId="5"/>
    <cellStyle name="Normalny 8 2" xfId="4"/>
    <cellStyle name="Normalny 9" xfId="6"/>
    <cellStyle name="Walutowy 3 2 2" xfId="8"/>
    <cellStyle name="Walutowy 3 3" xfId="1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zoomScaleNormal="100" workbookViewId="0">
      <pane ySplit="5" topLeftCell="A73" activePane="bottomLeft" state="frozen"/>
      <selection activeCell="F21" sqref="F21"/>
      <selection pane="bottomLeft" activeCell="F27" sqref="F27"/>
    </sheetView>
  </sheetViews>
  <sheetFormatPr defaultColWidth="11.6640625" defaultRowHeight="12.75" customHeight="1"/>
  <cols>
    <col min="1" max="1" width="5.6640625" style="94" customWidth="1"/>
    <col min="2" max="2" width="6.6640625" style="94" customWidth="1"/>
    <col min="3" max="3" width="9.33203125" style="94" customWidth="1"/>
    <col min="4" max="4" width="7.33203125" style="94" customWidth="1"/>
    <col min="5" max="5" width="92.33203125" style="94" customWidth="1"/>
    <col min="6" max="6" width="15.5" style="94" customWidth="1"/>
    <col min="7" max="9" width="14.33203125" style="94" customWidth="1"/>
    <col min="10" max="10" width="15.83203125" style="94" customWidth="1"/>
    <col min="11" max="11" width="32.1640625" style="94" customWidth="1"/>
    <col min="12" max="12" width="13.5" style="159" hidden="1" customWidth="1"/>
    <col min="13" max="16384" width="11.6640625" style="94"/>
  </cols>
  <sheetData>
    <row r="1" spans="1:12" ht="12" customHeight="1"/>
    <row r="2" spans="1:12" ht="15.75" customHeight="1">
      <c r="A2" s="276" t="s">
        <v>324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2" ht="15" customHeight="1" thickBot="1"/>
    <row r="4" spans="1:12" ht="19.5" customHeight="1" thickBot="1">
      <c r="A4" s="277" t="s">
        <v>70</v>
      </c>
      <c r="B4" s="278" t="s">
        <v>0</v>
      </c>
      <c r="C4" s="278" t="s">
        <v>130</v>
      </c>
      <c r="D4" s="279" t="s">
        <v>131</v>
      </c>
      <c r="E4" s="278" t="s">
        <v>132</v>
      </c>
      <c r="F4" s="278" t="s">
        <v>133</v>
      </c>
      <c r="G4" s="281" t="s">
        <v>134</v>
      </c>
      <c r="H4" s="282"/>
      <c r="I4" s="282"/>
      <c r="J4" s="282"/>
      <c r="K4" s="279" t="s">
        <v>135</v>
      </c>
      <c r="L4" s="286"/>
    </row>
    <row r="5" spans="1:12" ht="95.25" customHeight="1" thickBot="1">
      <c r="A5" s="277"/>
      <c r="B5" s="278"/>
      <c r="C5" s="278"/>
      <c r="D5" s="280"/>
      <c r="E5" s="278"/>
      <c r="F5" s="278"/>
      <c r="G5" s="95" t="s">
        <v>136</v>
      </c>
      <c r="H5" s="95" t="s">
        <v>137</v>
      </c>
      <c r="I5" s="95" t="s">
        <v>138</v>
      </c>
      <c r="J5" s="95" t="s">
        <v>139</v>
      </c>
      <c r="K5" s="280"/>
      <c r="L5" s="287"/>
    </row>
    <row r="6" spans="1:12" s="97" customFormat="1" ht="15" customHeight="1" thickBot="1">
      <c r="A6" s="96" t="s">
        <v>71</v>
      </c>
      <c r="B6" s="96" t="s">
        <v>72</v>
      </c>
      <c r="C6" s="96" t="s">
        <v>73</v>
      </c>
      <c r="D6" s="96" t="s">
        <v>74</v>
      </c>
      <c r="E6" s="96" t="s">
        <v>75</v>
      </c>
      <c r="F6" s="96" t="s">
        <v>76</v>
      </c>
      <c r="G6" s="96" t="s">
        <v>126</v>
      </c>
      <c r="H6" s="96" t="s">
        <v>140</v>
      </c>
      <c r="I6" s="96" t="s">
        <v>141</v>
      </c>
      <c r="J6" s="96" t="s">
        <v>142</v>
      </c>
      <c r="K6" s="96" t="s">
        <v>143</v>
      </c>
      <c r="L6" s="96"/>
    </row>
    <row r="7" spans="1:12" s="105" customFormat="1" ht="27" customHeight="1" thickBot="1">
      <c r="A7" s="98" t="s">
        <v>71</v>
      </c>
      <c r="B7" s="99">
        <v>600</v>
      </c>
      <c r="C7" s="99">
        <v>60014</v>
      </c>
      <c r="D7" s="99">
        <v>6050</v>
      </c>
      <c r="E7" s="100" t="s">
        <v>222</v>
      </c>
      <c r="F7" s="101">
        <f t="shared" ref="F7:F16" si="0">SUM(G7:I7)</f>
        <v>150000</v>
      </c>
      <c r="G7" s="102">
        <v>150000</v>
      </c>
      <c r="H7" s="102"/>
      <c r="I7" s="100"/>
      <c r="J7" s="103"/>
      <c r="K7" s="104"/>
      <c r="L7" s="104"/>
    </row>
    <row r="8" spans="1:12" s="105" customFormat="1" ht="42" customHeight="1" thickBot="1">
      <c r="A8" s="98" t="s">
        <v>72</v>
      </c>
      <c r="B8" s="99">
        <v>600</v>
      </c>
      <c r="C8" s="99">
        <v>60014</v>
      </c>
      <c r="D8" s="99">
        <v>6050</v>
      </c>
      <c r="E8" s="100" t="s">
        <v>285</v>
      </c>
      <c r="F8" s="101">
        <f t="shared" si="0"/>
        <v>150000</v>
      </c>
      <c r="G8" s="102">
        <v>150000</v>
      </c>
      <c r="H8" s="102"/>
      <c r="I8" s="100"/>
      <c r="J8" s="103"/>
      <c r="K8" s="104"/>
      <c r="L8" s="104"/>
    </row>
    <row r="9" spans="1:12" s="105" customFormat="1" ht="42" customHeight="1" thickBot="1">
      <c r="A9" s="98" t="s">
        <v>73</v>
      </c>
      <c r="B9" s="99">
        <v>600</v>
      </c>
      <c r="C9" s="99">
        <v>60014</v>
      </c>
      <c r="D9" s="99">
        <v>6050</v>
      </c>
      <c r="E9" s="155" t="s">
        <v>273</v>
      </c>
      <c r="F9" s="101">
        <f t="shared" si="0"/>
        <v>200000</v>
      </c>
      <c r="G9" s="102">
        <v>200000</v>
      </c>
      <c r="H9" s="102"/>
      <c r="I9" s="100"/>
      <c r="J9" s="103"/>
      <c r="K9" s="104" t="s">
        <v>274</v>
      </c>
      <c r="L9" s="99"/>
    </row>
    <row r="10" spans="1:12" s="105" customFormat="1" ht="27" customHeight="1" thickBot="1">
      <c r="A10" s="98" t="s">
        <v>74</v>
      </c>
      <c r="B10" s="99">
        <v>600</v>
      </c>
      <c r="C10" s="99">
        <v>60014</v>
      </c>
      <c r="D10" s="99">
        <v>6050</v>
      </c>
      <c r="E10" s="155" t="s">
        <v>220</v>
      </c>
      <c r="F10" s="101">
        <f t="shared" si="0"/>
        <v>150000</v>
      </c>
      <c r="G10" s="102">
        <v>150000</v>
      </c>
      <c r="H10" s="102"/>
      <c r="I10" s="100"/>
      <c r="J10" s="103"/>
      <c r="K10" s="104"/>
      <c r="L10" s="162" t="s">
        <v>242</v>
      </c>
    </row>
    <row r="11" spans="1:12" s="205" customFormat="1" ht="42.75" customHeight="1" thickBot="1">
      <c r="A11" s="206" t="s">
        <v>75</v>
      </c>
      <c r="B11" s="207">
        <v>600</v>
      </c>
      <c r="C11" s="207">
        <v>60014</v>
      </c>
      <c r="D11" s="207">
        <v>6050</v>
      </c>
      <c r="E11" s="208" t="s">
        <v>271</v>
      </c>
      <c r="F11" s="212">
        <v>270000</v>
      </c>
      <c r="G11" s="209">
        <v>200000</v>
      </c>
      <c r="H11" s="209"/>
      <c r="I11" s="210"/>
      <c r="J11" s="213" t="s">
        <v>340</v>
      </c>
      <c r="K11" s="211" t="s">
        <v>272</v>
      </c>
      <c r="L11" s="207"/>
    </row>
    <row r="12" spans="1:12" s="205" customFormat="1" ht="42.75" customHeight="1" thickBot="1">
      <c r="A12" s="206" t="s">
        <v>76</v>
      </c>
      <c r="B12" s="207">
        <v>600</v>
      </c>
      <c r="C12" s="207">
        <v>60014</v>
      </c>
      <c r="D12" s="207">
        <v>6050</v>
      </c>
      <c r="E12" s="208" t="s">
        <v>275</v>
      </c>
      <c r="F12" s="212">
        <v>155000</v>
      </c>
      <c r="G12" s="209">
        <v>75000</v>
      </c>
      <c r="H12" s="209"/>
      <c r="I12" s="210"/>
      <c r="J12" s="213" t="s">
        <v>341</v>
      </c>
      <c r="K12" s="211"/>
      <c r="L12" s="204" t="s">
        <v>242</v>
      </c>
    </row>
    <row r="13" spans="1:12" s="105" customFormat="1" ht="42.75" customHeight="1" thickBot="1">
      <c r="A13" s="98" t="s">
        <v>126</v>
      </c>
      <c r="B13" s="99">
        <v>600</v>
      </c>
      <c r="C13" s="99">
        <v>60014</v>
      </c>
      <c r="D13" s="99">
        <v>6050</v>
      </c>
      <c r="E13" s="155" t="s">
        <v>276</v>
      </c>
      <c r="F13" s="101">
        <f t="shared" si="0"/>
        <v>175000</v>
      </c>
      <c r="G13" s="102">
        <v>175000</v>
      </c>
      <c r="H13" s="102"/>
      <c r="I13" s="100"/>
      <c r="J13" s="103"/>
      <c r="K13" s="104"/>
      <c r="L13" s="99"/>
    </row>
    <row r="14" spans="1:12" s="105" customFormat="1" ht="36" customHeight="1" thickBot="1">
      <c r="A14" s="98" t="s">
        <v>140</v>
      </c>
      <c r="B14" s="99">
        <v>600</v>
      </c>
      <c r="C14" s="99">
        <v>60014</v>
      </c>
      <c r="D14" s="99">
        <v>6050</v>
      </c>
      <c r="E14" s="155" t="s">
        <v>223</v>
      </c>
      <c r="F14" s="101">
        <f t="shared" si="0"/>
        <v>500000</v>
      </c>
      <c r="G14" s="102">
        <v>500000</v>
      </c>
      <c r="H14" s="102"/>
      <c r="I14" s="100"/>
      <c r="J14" s="103"/>
      <c r="K14" s="104"/>
      <c r="L14" s="104"/>
    </row>
    <row r="15" spans="1:12" s="105" customFormat="1" ht="27" customHeight="1" thickBot="1">
      <c r="A15" s="98" t="s">
        <v>141</v>
      </c>
      <c r="B15" s="99">
        <v>600</v>
      </c>
      <c r="C15" s="99">
        <v>60014</v>
      </c>
      <c r="D15" s="99">
        <v>6050</v>
      </c>
      <c r="E15" s="155" t="s">
        <v>286</v>
      </c>
      <c r="F15" s="101">
        <f t="shared" si="0"/>
        <v>100000</v>
      </c>
      <c r="G15" s="102">
        <v>100000</v>
      </c>
      <c r="H15" s="102"/>
      <c r="I15" s="100"/>
      <c r="J15" s="103"/>
      <c r="K15" s="104"/>
      <c r="L15" s="104"/>
    </row>
    <row r="16" spans="1:12" s="105" customFormat="1" ht="42" customHeight="1" thickBot="1">
      <c r="A16" s="98" t="s">
        <v>142</v>
      </c>
      <c r="B16" s="99">
        <v>600</v>
      </c>
      <c r="C16" s="99">
        <v>60014</v>
      </c>
      <c r="D16" s="99">
        <v>6050</v>
      </c>
      <c r="E16" s="155" t="s">
        <v>323</v>
      </c>
      <c r="F16" s="101">
        <f t="shared" si="0"/>
        <v>250000</v>
      </c>
      <c r="G16" s="102">
        <v>250000</v>
      </c>
      <c r="H16" s="102"/>
      <c r="I16" s="100"/>
      <c r="J16" s="103"/>
      <c r="K16" s="104"/>
      <c r="L16" s="104"/>
    </row>
    <row r="17" spans="1:12" s="105" customFormat="1" ht="84" customHeight="1" thickBot="1">
      <c r="A17" s="98" t="s">
        <v>143</v>
      </c>
      <c r="B17" s="99">
        <v>600</v>
      </c>
      <c r="C17" s="99">
        <v>60014</v>
      </c>
      <c r="D17" s="99">
        <v>6050</v>
      </c>
      <c r="E17" s="155" t="s">
        <v>178</v>
      </c>
      <c r="F17" s="101">
        <v>6057633</v>
      </c>
      <c r="G17" s="102"/>
      <c r="H17" s="102">
        <v>1528817</v>
      </c>
      <c r="I17" s="100"/>
      <c r="J17" s="103" t="s">
        <v>225</v>
      </c>
      <c r="K17" s="104" t="s">
        <v>224</v>
      </c>
      <c r="L17" s="162" t="s">
        <v>242</v>
      </c>
    </row>
    <row r="18" spans="1:12" s="105" customFormat="1" ht="51" customHeight="1" thickBot="1">
      <c r="A18" s="98" t="s">
        <v>145</v>
      </c>
      <c r="B18" s="99">
        <v>600</v>
      </c>
      <c r="C18" s="99">
        <v>60014</v>
      </c>
      <c r="D18" s="99">
        <v>6050</v>
      </c>
      <c r="E18" s="100" t="s">
        <v>144</v>
      </c>
      <c r="F18" s="101">
        <v>2310050</v>
      </c>
      <c r="G18" s="102"/>
      <c r="H18" s="102">
        <v>577513</v>
      </c>
      <c r="I18" s="100"/>
      <c r="J18" s="103" t="s">
        <v>226</v>
      </c>
      <c r="K18" s="104"/>
      <c r="L18" s="162" t="s">
        <v>242</v>
      </c>
    </row>
    <row r="19" spans="1:12" s="105" customFormat="1" ht="64.5" customHeight="1" thickBot="1">
      <c r="A19" s="98" t="s">
        <v>147</v>
      </c>
      <c r="B19" s="99">
        <v>600</v>
      </c>
      <c r="C19" s="99">
        <v>60014</v>
      </c>
      <c r="D19" s="99">
        <v>6050</v>
      </c>
      <c r="E19" s="156" t="s">
        <v>146</v>
      </c>
      <c r="F19" s="101">
        <v>16000000</v>
      </c>
      <c r="G19" s="102"/>
      <c r="H19" s="102">
        <v>4000000</v>
      </c>
      <c r="I19" s="100"/>
      <c r="J19" s="103" t="s">
        <v>227</v>
      </c>
      <c r="K19" s="104"/>
      <c r="L19" s="162" t="s">
        <v>242</v>
      </c>
    </row>
    <row r="20" spans="1:12" s="105" customFormat="1" ht="41.25" customHeight="1" thickBot="1">
      <c r="A20" s="98" t="s">
        <v>149</v>
      </c>
      <c r="B20" s="99">
        <v>600</v>
      </c>
      <c r="C20" s="99">
        <v>60014</v>
      </c>
      <c r="D20" s="99">
        <v>6050</v>
      </c>
      <c r="E20" s="156" t="s">
        <v>148</v>
      </c>
      <c r="F20" s="101">
        <v>857375</v>
      </c>
      <c r="G20" s="102">
        <v>300000</v>
      </c>
      <c r="H20" s="102"/>
      <c r="I20" s="100"/>
      <c r="J20" s="103" t="s">
        <v>321</v>
      </c>
      <c r="K20" s="104"/>
      <c r="L20" s="162" t="s">
        <v>242</v>
      </c>
    </row>
    <row r="21" spans="1:12" s="105" customFormat="1" ht="27" customHeight="1" thickBot="1">
      <c r="A21" s="98" t="s">
        <v>150</v>
      </c>
      <c r="B21" s="99">
        <v>600</v>
      </c>
      <c r="C21" s="99">
        <v>60014</v>
      </c>
      <c r="D21" s="99">
        <v>6050</v>
      </c>
      <c r="E21" s="156" t="s">
        <v>291</v>
      </c>
      <c r="F21" s="101">
        <f>SUM(G21:H21)</f>
        <v>500000</v>
      </c>
      <c r="G21" s="102"/>
      <c r="H21" s="102">
        <v>500000</v>
      </c>
      <c r="I21" s="100"/>
      <c r="J21" s="103"/>
      <c r="K21" s="104"/>
      <c r="L21" s="99"/>
    </row>
    <row r="22" spans="1:12" s="105" customFormat="1" ht="27" customHeight="1" thickBot="1">
      <c r="A22" s="98" t="s">
        <v>151</v>
      </c>
      <c r="B22" s="99">
        <v>600</v>
      </c>
      <c r="C22" s="99">
        <v>60014</v>
      </c>
      <c r="D22" s="99">
        <v>6050</v>
      </c>
      <c r="E22" s="156" t="s">
        <v>228</v>
      </c>
      <c r="F22" s="101">
        <f>SUM(G22:H22)</f>
        <v>200000</v>
      </c>
      <c r="G22" s="102">
        <v>200000</v>
      </c>
      <c r="H22" s="102"/>
      <c r="I22" s="100"/>
      <c r="J22" s="103"/>
      <c r="K22" s="104"/>
      <c r="L22" s="104"/>
    </row>
    <row r="23" spans="1:12" s="105" customFormat="1" ht="27" customHeight="1" thickBot="1">
      <c r="A23" s="98" t="s">
        <v>152</v>
      </c>
      <c r="B23" s="99">
        <v>600</v>
      </c>
      <c r="C23" s="99">
        <v>60014</v>
      </c>
      <c r="D23" s="99">
        <v>6050</v>
      </c>
      <c r="E23" s="156" t="s">
        <v>153</v>
      </c>
      <c r="F23" s="101">
        <f>SUM(G23:H23)</f>
        <v>100000</v>
      </c>
      <c r="G23" s="102">
        <v>100000</v>
      </c>
      <c r="H23" s="102"/>
      <c r="I23" s="100"/>
      <c r="J23" s="103"/>
      <c r="K23" s="104"/>
      <c r="L23" s="162" t="s">
        <v>242</v>
      </c>
    </row>
    <row r="24" spans="1:12" s="105" customFormat="1" ht="27" customHeight="1" thickBot="1">
      <c r="A24" s="98" t="s">
        <v>154</v>
      </c>
      <c r="B24" s="99">
        <v>600</v>
      </c>
      <c r="C24" s="99">
        <v>60014</v>
      </c>
      <c r="D24" s="99">
        <v>6050</v>
      </c>
      <c r="E24" s="155" t="s">
        <v>229</v>
      </c>
      <c r="F24" s="101">
        <f>SUM(G24:H24)</f>
        <v>100000</v>
      </c>
      <c r="G24" s="102">
        <v>100000</v>
      </c>
      <c r="H24" s="102"/>
      <c r="I24" s="100"/>
      <c r="J24" s="103"/>
      <c r="K24" s="104"/>
      <c r="L24" s="104"/>
    </row>
    <row r="25" spans="1:12" s="105" customFormat="1" ht="45" customHeight="1" thickBot="1">
      <c r="A25" s="98" t="s">
        <v>155</v>
      </c>
      <c r="B25" s="99">
        <v>600</v>
      </c>
      <c r="C25" s="99">
        <v>60014</v>
      </c>
      <c r="D25" s="99">
        <v>6050</v>
      </c>
      <c r="E25" s="155" t="s">
        <v>218</v>
      </c>
      <c r="F25" s="101">
        <f>SUM(G25:H25)</f>
        <v>100000</v>
      </c>
      <c r="G25" s="102">
        <v>100000</v>
      </c>
      <c r="H25" s="102"/>
      <c r="I25" s="100"/>
      <c r="J25" s="103"/>
      <c r="K25" s="104"/>
      <c r="L25" s="162" t="s">
        <v>242</v>
      </c>
    </row>
    <row r="26" spans="1:12" s="205" customFormat="1" ht="45" customHeight="1" thickBot="1">
      <c r="A26" s="206" t="s">
        <v>156</v>
      </c>
      <c r="B26" s="207">
        <v>600</v>
      </c>
      <c r="C26" s="207">
        <v>60014</v>
      </c>
      <c r="D26" s="207">
        <v>6050</v>
      </c>
      <c r="E26" s="238" t="s">
        <v>158</v>
      </c>
      <c r="F26" s="212">
        <v>538000</v>
      </c>
      <c r="G26" s="209">
        <v>269000</v>
      </c>
      <c r="H26" s="209"/>
      <c r="I26" s="210"/>
      <c r="J26" s="213" t="s">
        <v>342</v>
      </c>
      <c r="K26" s="211"/>
      <c r="L26" s="204" t="s">
        <v>242</v>
      </c>
    </row>
    <row r="27" spans="1:12" s="105" customFormat="1" ht="45" customHeight="1" thickBot="1">
      <c r="A27" s="98" t="s">
        <v>157</v>
      </c>
      <c r="B27" s="99">
        <v>600</v>
      </c>
      <c r="C27" s="99">
        <v>60014</v>
      </c>
      <c r="D27" s="99">
        <v>6050</v>
      </c>
      <c r="E27" s="156" t="s">
        <v>277</v>
      </c>
      <c r="F27" s="101">
        <f>SUM(G27:H27)</f>
        <v>35000</v>
      </c>
      <c r="G27" s="102">
        <v>35000</v>
      </c>
      <c r="H27" s="102"/>
      <c r="I27" s="100"/>
      <c r="J27" s="103"/>
      <c r="K27" s="104"/>
      <c r="L27" s="99"/>
    </row>
    <row r="28" spans="1:12" s="205" customFormat="1" ht="45" customHeight="1" thickBot="1">
      <c r="A28" s="206" t="s">
        <v>159</v>
      </c>
      <c r="B28" s="207">
        <v>600</v>
      </c>
      <c r="C28" s="207">
        <v>60014</v>
      </c>
      <c r="D28" s="207">
        <v>6050</v>
      </c>
      <c r="E28" s="238" t="s">
        <v>352</v>
      </c>
      <c r="F28" s="212">
        <v>0</v>
      </c>
      <c r="G28" s="209">
        <v>0</v>
      </c>
      <c r="H28" s="209"/>
      <c r="I28" s="210"/>
      <c r="J28" s="213"/>
      <c r="K28" s="211"/>
      <c r="L28" s="207"/>
    </row>
    <row r="29" spans="1:12" s="205" customFormat="1" ht="45" customHeight="1" thickBot="1">
      <c r="A29" s="206" t="s">
        <v>161</v>
      </c>
      <c r="B29" s="207">
        <v>600</v>
      </c>
      <c r="C29" s="207">
        <v>60014</v>
      </c>
      <c r="D29" s="207">
        <v>6610</v>
      </c>
      <c r="E29" s="238" t="s">
        <v>356</v>
      </c>
      <c r="F29" s="212">
        <f>SUM(G29:H29)</f>
        <v>100000</v>
      </c>
      <c r="G29" s="209">
        <v>100000</v>
      </c>
      <c r="H29" s="209"/>
      <c r="I29" s="210"/>
      <c r="J29" s="213"/>
      <c r="K29" s="211"/>
      <c r="L29" s="207"/>
    </row>
    <row r="30" spans="1:12" s="105" customFormat="1" ht="27" customHeight="1" thickBot="1">
      <c r="A30" s="98" t="s">
        <v>162</v>
      </c>
      <c r="B30" s="99">
        <v>600</v>
      </c>
      <c r="C30" s="99">
        <v>60014</v>
      </c>
      <c r="D30" s="99">
        <v>6050</v>
      </c>
      <c r="E30" s="156" t="s">
        <v>160</v>
      </c>
      <c r="F30" s="101">
        <f>SUM(G30:H30)</f>
        <v>100000</v>
      </c>
      <c r="G30" s="102">
        <v>100000</v>
      </c>
      <c r="H30" s="102"/>
      <c r="I30" s="100"/>
      <c r="J30" s="103"/>
      <c r="K30" s="104"/>
      <c r="L30" s="162" t="s">
        <v>242</v>
      </c>
    </row>
    <row r="31" spans="1:12" s="105" customFormat="1" ht="27" customHeight="1" thickBot="1">
      <c r="A31" s="98" t="s">
        <v>164</v>
      </c>
      <c r="B31" s="99">
        <v>600</v>
      </c>
      <c r="C31" s="99">
        <v>60014</v>
      </c>
      <c r="D31" s="99">
        <v>6050</v>
      </c>
      <c r="E31" s="155" t="s">
        <v>230</v>
      </c>
      <c r="F31" s="101">
        <f>SUM(G31:H31)</f>
        <v>100000</v>
      </c>
      <c r="G31" s="102">
        <v>100000</v>
      </c>
      <c r="H31" s="102"/>
      <c r="I31" s="100"/>
      <c r="J31" s="103"/>
      <c r="K31" s="104"/>
      <c r="L31" s="104"/>
    </row>
    <row r="32" spans="1:12" s="105" customFormat="1" ht="27" customHeight="1" thickBot="1">
      <c r="A32" s="98" t="s">
        <v>167</v>
      </c>
      <c r="B32" s="99">
        <v>600</v>
      </c>
      <c r="C32" s="99">
        <v>60014</v>
      </c>
      <c r="D32" s="99">
        <v>6050</v>
      </c>
      <c r="E32" s="156" t="s">
        <v>163</v>
      </c>
      <c r="F32" s="101">
        <f>SUM(G32:H32)</f>
        <v>100000</v>
      </c>
      <c r="G32" s="102">
        <v>100000</v>
      </c>
      <c r="H32" s="102"/>
      <c r="I32" s="100"/>
      <c r="J32" s="103"/>
      <c r="K32" s="104"/>
      <c r="L32" s="162" t="s">
        <v>242</v>
      </c>
    </row>
    <row r="33" spans="1:12" s="105" customFormat="1" ht="27" customHeight="1" thickBot="1">
      <c r="A33" s="98" t="s">
        <v>169</v>
      </c>
      <c r="B33" s="99">
        <v>600</v>
      </c>
      <c r="C33" s="99">
        <v>60014</v>
      </c>
      <c r="D33" s="99">
        <v>6050</v>
      </c>
      <c r="E33" s="157" t="s">
        <v>165</v>
      </c>
      <c r="F33" s="101">
        <v>150000</v>
      </c>
      <c r="G33" s="102">
        <v>100000</v>
      </c>
      <c r="H33" s="102"/>
      <c r="I33" s="100"/>
      <c r="J33" s="103" t="s">
        <v>166</v>
      </c>
      <c r="K33" s="104"/>
      <c r="L33" s="162" t="s">
        <v>242</v>
      </c>
    </row>
    <row r="34" spans="1:12" s="105" customFormat="1" ht="27" customHeight="1" thickBot="1">
      <c r="A34" s="98" t="s">
        <v>170</v>
      </c>
      <c r="B34" s="99">
        <v>600</v>
      </c>
      <c r="C34" s="99">
        <v>60014</v>
      </c>
      <c r="D34" s="99">
        <v>6050</v>
      </c>
      <c r="E34" s="157" t="s">
        <v>231</v>
      </c>
      <c r="F34" s="101">
        <f t="shared" ref="F34:F41" si="1">SUM(G34:H34)</f>
        <v>100000</v>
      </c>
      <c r="G34" s="102">
        <v>100000</v>
      </c>
      <c r="H34" s="102"/>
      <c r="I34" s="100"/>
      <c r="J34" s="103"/>
      <c r="K34" s="104"/>
      <c r="L34" s="104"/>
    </row>
    <row r="35" spans="1:12" s="105" customFormat="1" ht="27" customHeight="1" thickBot="1">
      <c r="A35" s="98" t="s">
        <v>172</v>
      </c>
      <c r="B35" s="99">
        <v>600</v>
      </c>
      <c r="C35" s="99">
        <v>60014</v>
      </c>
      <c r="D35" s="99">
        <v>6050</v>
      </c>
      <c r="E35" s="157" t="s">
        <v>232</v>
      </c>
      <c r="F35" s="101">
        <f t="shared" si="1"/>
        <v>300000</v>
      </c>
      <c r="G35" s="102">
        <v>300000</v>
      </c>
      <c r="H35" s="102"/>
      <c r="I35" s="100"/>
      <c r="J35" s="103"/>
      <c r="K35" s="104"/>
      <c r="L35" s="104"/>
    </row>
    <row r="36" spans="1:12" s="105" customFormat="1" ht="27" customHeight="1" thickBot="1">
      <c r="A36" s="98" t="s">
        <v>173</v>
      </c>
      <c r="B36" s="99">
        <v>600</v>
      </c>
      <c r="C36" s="99">
        <v>60014</v>
      </c>
      <c r="D36" s="99">
        <v>6050</v>
      </c>
      <c r="E36" s="157" t="s">
        <v>168</v>
      </c>
      <c r="F36" s="101">
        <f t="shared" si="1"/>
        <v>100000</v>
      </c>
      <c r="G36" s="102">
        <v>100000</v>
      </c>
      <c r="H36" s="102"/>
      <c r="I36" s="100"/>
      <c r="J36" s="103"/>
      <c r="K36" s="104"/>
      <c r="L36" s="162" t="s">
        <v>242</v>
      </c>
    </row>
    <row r="37" spans="1:12" s="205" customFormat="1" ht="27" customHeight="1" thickBot="1">
      <c r="A37" s="206" t="s">
        <v>174</v>
      </c>
      <c r="B37" s="207">
        <v>600</v>
      </c>
      <c r="C37" s="207">
        <v>60014</v>
      </c>
      <c r="D37" s="207">
        <v>6050</v>
      </c>
      <c r="E37" s="239" t="s">
        <v>289</v>
      </c>
      <c r="F37" s="212">
        <v>250000</v>
      </c>
      <c r="G37" s="209">
        <v>200000</v>
      </c>
      <c r="H37" s="209"/>
      <c r="I37" s="210"/>
      <c r="J37" s="213" t="s">
        <v>166</v>
      </c>
      <c r="K37" s="211"/>
      <c r="L37" s="204" t="s">
        <v>242</v>
      </c>
    </row>
    <row r="38" spans="1:12" s="105" customFormat="1" ht="27" customHeight="1" thickBot="1">
      <c r="A38" s="98" t="s">
        <v>175</v>
      </c>
      <c r="B38" s="99">
        <v>600</v>
      </c>
      <c r="C38" s="99">
        <v>60014</v>
      </c>
      <c r="D38" s="99">
        <v>6050</v>
      </c>
      <c r="E38" s="157" t="s">
        <v>171</v>
      </c>
      <c r="F38" s="101">
        <f t="shared" si="1"/>
        <v>300000</v>
      </c>
      <c r="G38" s="102">
        <v>300000</v>
      </c>
      <c r="H38" s="102"/>
      <c r="I38" s="100"/>
      <c r="J38" s="103"/>
      <c r="K38" s="104"/>
      <c r="L38" s="162" t="s">
        <v>242</v>
      </c>
    </row>
    <row r="39" spans="1:12" s="105" customFormat="1" ht="27" customHeight="1" thickBot="1">
      <c r="A39" s="98" t="s">
        <v>292</v>
      </c>
      <c r="B39" s="99">
        <v>600</v>
      </c>
      <c r="C39" s="99">
        <v>60014</v>
      </c>
      <c r="D39" s="99">
        <v>6050</v>
      </c>
      <c r="E39" s="157" t="s">
        <v>233</v>
      </c>
      <c r="F39" s="101">
        <f t="shared" si="1"/>
        <v>150000</v>
      </c>
      <c r="G39" s="102">
        <v>150000</v>
      </c>
      <c r="H39" s="102"/>
      <c r="I39" s="100"/>
      <c r="J39" s="103"/>
      <c r="K39" s="104"/>
      <c r="L39" s="104"/>
    </row>
    <row r="40" spans="1:12" s="105" customFormat="1" ht="27" customHeight="1" thickBot="1">
      <c r="A40" s="98" t="s">
        <v>293</v>
      </c>
      <c r="B40" s="99">
        <v>600</v>
      </c>
      <c r="C40" s="99">
        <v>60014</v>
      </c>
      <c r="D40" s="99">
        <v>6050</v>
      </c>
      <c r="E40" s="155" t="s">
        <v>219</v>
      </c>
      <c r="F40" s="101">
        <f t="shared" si="1"/>
        <v>250000</v>
      </c>
      <c r="G40" s="102">
        <v>250000</v>
      </c>
      <c r="H40" s="102"/>
      <c r="I40" s="100"/>
      <c r="J40" s="103"/>
      <c r="K40" s="104"/>
      <c r="L40" s="162" t="s">
        <v>242</v>
      </c>
    </row>
    <row r="41" spans="1:12" s="105" customFormat="1" ht="27" customHeight="1" thickBot="1">
      <c r="A41" s="98" t="s">
        <v>294</v>
      </c>
      <c r="B41" s="99">
        <v>600</v>
      </c>
      <c r="C41" s="99">
        <v>60014</v>
      </c>
      <c r="D41" s="99">
        <v>6050</v>
      </c>
      <c r="E41" s="155" t="s">
        <v>234</v>
      </c>
      <c r="F41" s="101">
        <f t="shared" si="1"/>
        <v>250000</v>
      </c>
      <c r="G41" s="102">
        <v>250000</v>
      </c>
      <c r="H41" s="102"/>
      <c r="I41" s="100"/>
      <c r="J41" s="103"/>
      <c r="K41" s="104"/>
      <c r="L41" s="104"/>
    </row>
    <row r="42" spans="1:12" s="105" customFormat="1" ht="27" customHeight="1" thickBot="1">
      <c r="A42" s="98" t="s">
        <v>295</v>
      </c>
      <c r="B42" s="99">
        <v>600</v>
      </c>
      <c r="C42" s="99">
        <v>60014</v>
      </c>
      <c r="D42" s="99">
        <v>6050</v>
      </c>
      <c r="E42" s="155" t="s">
        <v>235</v>
      </c>
      <c r="F42" s="101">
        <v>200000</v>
      </c>
      <c r="G42" s="102">
        <v>100000</v>
      </c>
      <c r="H42" s="102"/>
      <c r="I42" s="100"/>
      <c r="J42" s="103" t="s">
        <v>236</v>
      </c>
      <c r="K42" s="104"/>
      <c r="L42" s="104"/>
    </row>
    <row r="43" spans="1:12" s="105" customFormat="1" ht="39" customHeight="1" thickBot="1">
      <c r="A43" s="98" t="s">
        <v>296</v>
      </c>
      <c r="B43" s="99">
        <v>600</v>
      </c>
      <c r="C43" s="99">
        <v>60014</v>
      </c>
      <c r="D43" s="99">
        <v>6050</v>
      </c>
      <c r="E43" s="155" t="s">
        <v>237</v>
      </c>
      <c r="F43" s="101">
        <v>150000</v>
      </c>
      <c r="G43" s="102">
        <v>50000</v>
      </c>
      <c r="H43" s="102"/>
      <c r="I43" s="100"/>
      <c r="J43" s="103" t="s">
        <v>236</v>
      </c>
      <c r="K43" s="104"/>
      <c r="L43" s="104"/>
    </row>
    <row r="44" spans="1:12" s="105" customFormat="1" ht="39" customHeight="1" thickBot="1">
      <c r="A44" s="98" t="s">
        <v>297</v>
      </c>
      <c r="B44" s="99">
        <v>600</v>
      </c>
      <c r="C44" s="99">
        <v>60014</v>
      </c>
      <c r="D44" s="99">
        <v>6050</v>
      </c>
      <c r="E44" s="155" t="s">
        <v>287</v>
      </c>
      <c r="F44" s="101">
        <f>SUM(G44:H44)</f>
        <v>500000</v>
      </c>
      <c r="G44" s="102">
        <v>500000</v>
      </c>
      <c r="H44" s="102"/>
      <c r="I44" s="100"/>
      <c r="J44" s="103"/>
      <c r="K44" s="104"/>
      <c r="L44" s="162" t="s">
        <v>242</v>
      </c>
    </row>
    <row r="45" spans="1:12" s="105" customFormat="1" ht="27" customHeight="1" thickBot="1">
      <c r="A45" s="98" t="s">
        <v>298</v>
      </c>
      <c r="B45" s="99">
        <v>600</v>
      </c>
      <c r="C45" s="99">
        <v>60014</v>
      </c>
      <c r="D45" s="99">
        <v>6050</v>
      </c>
      <c r="E45" s="155" t="s">
        <v>238</v>
      </c>
      <c r="F45" s="101">
        <v>250000</v>
      </c>
      <c r="G45" s="102">
        <v>100000</v>
      </c>
      <c r="H45" s="102"/>
      <c r="I45" s="100"/>
      <c r="J45" s="103" t="s">
        <v>239</v>
      </c>
      <c r="K45" s="104"/>
      <c r="L45" s="104"/>
    </row>
    <row r="46" spans="1:12" s="105" customFormat="1" ht="27" customHeight="1" thickBot="1">
      <c r="A46" s="98" t="s">
        <v>299</v>
      </c>
      <c r="B46" s="99">
        <v>600</v>
      </c>
      <c r="C46" s="99">
        <v>60014</v>
      </c>
      <c r="D46" s="99">
        <v>6050</v>
      </c>
      <c r="E46" s="155" t="s">
        <v>240</v>
      </c>
      <c r="F46" s="101">
        <f>SUM(G46:H46)</f>
        <v>150000</v>
      </c>
      <c r="G46" s="102">
        <v>150000</v>
      </c>
      <c r="H46" s="102"/>
      <c r="I46" s="100"/>
      <c r="J46" s="103"/>
      <c r="K46" s="104"/>
      <c r="L46" s="104"/>
    </row>
    <row r="47" spans="1:12" s="105" customFormat="1" ht="27" customHeight="1" thickBot="1">
      <c r="A47" s="98" t="s">
        <v>300</v>
      </c>
      <c r="B47" s="99">
        <v>600</v>
      </c>
      <c r="C47" s="99">
        <v>60014</v>
      </c>
      <c r="D47" s="99">
        <v>6050</v>
      </c>
      <c r="E47" s="155" t="s">
        <v>176</v>
      </c>
      <c r="F47" s="101">
        <v>275000</v>
      </c>
      <c r="G47" s="102">
        <v>125000</v>
      </c>
      <c r="H47" s="102"/>
      <c r="I47" s="100"/>
      <c r="J47" s="103" t="s">
        <v>239</v>
      </c>
      <c r="K47" s="104"/>
      <c r="L47" s="162" t="s">
        <v>242</v>
      </c>
    </row>
    <row r="48" spans="1:12" s="205" customFormat="1" ht="27" customHeight="1" thickBot="1">
      <c r="A48" s="206" t="s">
        <v>301</v>
      </c>
      <c r="B48" s="207">
        <v>600</v>
      </c>
      <c r="C48" s="207">
        <v>60014</v>
      </c>
      <c r="D48" s="207">
        <v>6050</v>
      </c>
      <c r="E48" s="208" t="s">
        <v>351</v>
      </c>
      <c r="F48" s="212">
        <v>275000</v>
      </c>
      <c r="G48" s="209">
        <v>125000</v>
      </c>
      <c r="H48" s="209"/>
      <c r="I48" s="210"/>
      <c r="J48" s="213" t="s">
        <v>239</v>
      </c>
      <c r="K48" s="211"/>
      <c r="L48" s="211"/>
    </row>
    <row r="49" spans="1:12" s="105" customFormat="1" ht="27" customHeight="1" thickBot="1">
      <c r="A49" s="98" t="s">
        <v>260</v>
      </c>
      <c r="B49" s="99">
        <v>600</v>
      </c>
      <c r="C49" s="99">
        <v>60014</v>
      </c>
      <c r="D49" s="99">
        <v>6050</v>
      </c>
      <c r="E49" s="155" t="s">
        <v>241</v>
      </c>
      <c r="F49" s="101">
        <v>125000</v>
      </c>
      <c r="G49" s="102">
        <v>75000</v>
      </c>
      <c r="H49" s="102"/>
      <c r="I49" s="100"/>
      <c r="J49" s="103" t="s">
        <v>166</v>
      </c>
      <c r="K49" s="104"/>
      <c r="L49" s="104"/>
    </row>
    <row r="50" spans="1:12" s="105" customFormat="1" ht="27" customHeight="1" thickBot="1">
      <c r="A50" s="98" t="s">
        <v>261</v>
      </c>
      <c r="B50" s="99">
        <v>600</v>
      </c>
      <c r="C50" s="99">
        <v>60014</v>
      </c>
      <c r="D50" s="99">
        <v>6050</v>
      </c>
      <c r="E50" s="155" t="s">
        <v>177</v>
      </c>
      <c r="F50" s="101">
        <v>81000</v>
      </c>
      <c r="G50" s="102">
        <v>25000</v>
      </c>
      <c r="H50" s="102"/>
      <c r="I50" s="100"/>
      <c r="J50" s="103" t="s">
        <v>331</v>
      </c>
      <c r="K50" s="104"/>
      <c r="L50" s="162" t="s">
        <v>242</v>
      </c>
    </row>
    <row r="51" spans="1:12" s="105" customFormat="1" ht="39" customHeight="1" thickBot="1">
      <c r="A51" s="98" t="s">
        <v>262</v>
      </c>
      <c r="B51" s="99">
        <v>600</v>
      </c>
      <c r="C51" s="99">
        <v>60014</v>
      </c>
      <c r="D51" s="165">
        <v>6050</v>
      </c>
      <c r="E51" s="155" t="s">
        <v>278</v>
      </c>
      <c r="F51" s="106">
        <f>SUM(G51:H51)</f>
        <v>50000</v>
      </c>
      <c r="G51" s="102">
        <v>50000</v>
      </c>
      <c r="H51" s="102"/>
      <c r="I51" s="100"/>
      <c r="J51" s="103"/>
      <c r="K51" s="104"/>
      <c r="L51" s="99"/>
    </row>
    <row r="52" spans="1:12" s="105" customFormat="1" ht="39" customHeight="1" thickBot="1">
      <c r="A52" s="98" t="s">
        <v>263</v>
      </c>
      <c r="B52" s="99">
        <v>600</v>
      </c>
      <c r="C52" s="99">
        <v>60014</v>
      </c>
      <c r="D52" s="165">
        <v>6050</v>
      </c>
      <c r="E52" s="155" t="s">
        <v>288</v>
      </c>
      <c r="F52" s="106">
        <f>SUM(G52:H52)</f>
        <v>100000</v>
      </c>
      <c r="G52" s="102">
        <v>100000</v>
      </c>
      <c r="H52" s="102"/>
      <c r="I52" s="100"/>
      <c r="J52" s="103"/>
      <c r="K52" s="104"/>
      <c r="L52" s="99"/>
    </row>
    <row r="53" spans="1:12" s="105" customFormat="1" ht="27" customHeight="1" thickBot="1">
      <c r="A53" s="98" t="s">
        <v>264</v>
      </c>
      <c r="B53" s="99">
        <v>600</v>
      </c>
      <c r="C53" s="99">
        <v>60014</v>
      </c>
      <c r="D53" s="165">
        <v>6050</v>
      </c>
      <c r="E53" s="155" t="s">
        <v>290</v>
      </c>
      <c r="F53" s="106">
        <f>SUM(G53:H53)</f>
        <v>100000</v>
      </c>
      <c r="G53" s="102">
        <v>100000</v>
      </c>
      <c r="H53" s="102"/>
      <c r="I53" s="100"/>
      <c r="J53" s="103"/>
      <c r="K53" s="104"/>
      <c r="L53" s="162" t="s">
        <v>242</v>
      </c>
    </row>
    <row r="54" spans="1:12" s="105" customFormat="1" ht="132.75" customHeight="1" thickBot="1">
      <c r="A54" s="98" t="s">
        <v>265</v>
      </c>
      <c r="B54" s="99">
        <v>600</v>
      </c>
      <c r="C54" s="99">
        <v>60014</v>
      </c>
      <c r="D54" s="165">
        <v>6050</v>
      </c>
      <c r="E54" s="155" t="s">
        <v>322</v>
      </c>
      <c r="F54" s="106">
        <f>SUM(G54:H54)</f>
        <v>400000</v>
      </c>
      <c r="G54" s="102">
        <v>400000</v>
      </c>
      <c r="H54" s="102"/>
      <c r="I54" s="100"/>
      <c r="J54" s="103"/>
      <c r="K54" s="104"/>
      <c r="L54" s="99"/>
    </row>
    <row r="55" spans="1:12" s="105" customFormat="1" ht="27" customHeight="1" thickBot="1">
      <c r="A55" s="98" t="s">
        <v>266</v>
      </c>
      <c r="B55" s="107">
        <v>600</v>
      </c>
      <c r="C55" s="107">
        <v>60014</v>
      </c>
      <c r="D55" s="108">
        <v>6060</v>
      </c>
      <c r="E55" s="158" t="s">
        <v>179</v>
      </c>
      <c r="F55" s="106">
        <f>SUM(G55:H55)</f>
        <v>300000</v>
      </c>
      <c r="G55" s="106">
        <v>300000</v>
      </c>
      <c r="H55" s="106"/>
      <c r="I55" s="109"/>
      <c r="J55" s="109"/>
      <c r="K55" s="109"/>
      <c r="L55" s="100"/>
    </row>
    <row r="56" spans="1:12" s="105" customFormat="1" ht="27" customHeight="1" thickBot="1">
      <c r="A56" s="98" t="s">
        <v>267</v>
      </c>
      <c r="B56" s="107">
        <v>600</v>
      </c>
      <c r="C56" s="107">
        <v>60014</v>
      </c>
      <c r="D56" s="108">
        <v>6050</v>
      </c>
      <c r="E56" s="158" t="s">
        <v>338</v>
      </c>
      <c r="F56" s="106">
        <v>15000</v>
      </c>
      <c r="G56" s="106"/>
      <c r="H56" s="106"/>
      <c r="I56" s="109"/>
      <c r="J56" s="237" t="s">
        <v>333</v>
      </c>
      <c r="K56" s="109"/>
      <c r="L56" s="100"/>
    </row>
    <row r="57" spans="1:12" s="205" customFormat="1" ht="27" customHeight="1" thickBot="1">
      <c r="A57" s="206" t="s">
        <v>268</v>
      </c>
      <c r="B57" s="240">
        <v>600</v>
      </c>
      <c r="C57" s="240">
        <v>60014</v>
      </c>
      <c r="D57" s="241">
        <v>6050</v>
      </c>
      <c r="E57" s="242" t="s">
        <v>343</v>
      </c>
      <c r="F57" s="243">
        <v>40000</v>
      </c>
      <c r="G57" s="243"/>
      <c r="H57" s="243"/>
      <c r="I57" s="244"/>
      <c r="J57" s="245" t="s">
        <v>344</v>
      </c>
      <c r="K57" s="244"/>
      <c r="L57" s="210"/>
    </row>
    <row r="58" spans="1:12" s="205" customFormat="1" ht="27" customHeight="1" thickBot="1">
      <c r="A58" s="206" t="s">
        <v>269</v>
      </c>
      <c r="B58" s="240">
        <v>600</v>
      </c>
      <c r="C58" s="240">
        <v>60014</v>
      </c>
      <c r="D58" s="241">
        <v>6050</v>
      </c>
      <c r="E58" s="242" t="s">
        <v>345</v>
      </c>
      <c r="F58" s="243">
        <v>65000</v>
      </c>
      <c r="G58" s="243"/>
      <c r="H58" s="243"/>
      <c r="I58" s="244"/>
      <c r="J58" s="213" t="s">
        <v>346</v>
      </c>
      <c r="K58" s="244"/>
      <c r="L58" s="162" t="s">
        <v>242</v>
      </c>
    </row>
    <row r="59" spans="1:12" s="205" customFormat="1" ht="27" customHeight="1" thickBot="1">
      <c r="A59" s="206" t="s">
        <v>279</v>
      </c>
      <c r="B59" s="240">
        <v>600</v>
      </c>
      <c r="C59" s="240">
        <v>60014</v>
      </c>
      <c r="D59" s="241">
        <v>6050</v>
      </c>
      <c r="E59" s="242" t="s">
        <v>361</v>
      </c>
      <c r="F59" s="243">
        <v>30000</v>
      </c>
      <c r="G59" s="243"/>
      <c r="H59" s="243"/>
      <c r="I59" s="244"/>
      <c r="J59" s="245" t="s">
        <v>347</v>
      </c>
      <c r="K59" s="244"/>
      <c r="L59" s="210"/>
    </row>
    <row r="60" spans="1:12" s="113" customFormat="1" ht="27" customHeight="1" thickBot="1">
      <c r="A60" s="275" t="s">
        <v>180</v>
      </c>
      <c r="B60" s="275"/>
      <c r="C60" s="275"/>
      <c r="D60" s="275"/>
      <c r="E60" s="275"/>
      <c r="F60" s="111">
        <f>SUM(F7:F59)</f>
        <v>34254058</v>
      </c>
      <c r="G60" s="111">
        <f>SUM(G7:G59)</f>
        <v>7404000</v>
      </c>
      <c r="H60" s="111">
        <f>SUM(H7:H59)</f>
        <v>6606330</v>
      </c>
      <c r="I60" s="111"/>
      <c r="J60" s="111">
        <v>20243728</v>
      </c>
      <c r="K60" s="112"/>
      <c r="L60" s="160"/>
    </row>
    <row r="61" spans="1:12" s="105" customFormat="1" ht="27" customHeight="1" thickBot="1">
      <c r="A61" s="110" t="s">
        <v>280</v>
      </c>
      <c r="B61" s="114">
        <v>700</v>
      </c>
      <c r="C61" s="114">
        <v>70005</v>
      </c>
      <c r="D61" s="114">
        <v>6050</v>
      </c>
      <c r="E61" s="115" t="s">
        <v>181</v>
      </c>
      <c r="F61" s="116">
        <f>SUM(G61:H61)</f>
        <v>2565402</v>
      </c>
      <c r="G61" s="106">
        <v>929546</v>
      </c>
      <c r="H61" s="106">
        <v>1635856</v>
      </c>
      <c r="I61" s="109"/>
      <c r="J61" s="109"/>
      <c r="K61" s="109"/>
      <c r="L61" s="162" t="s">
        <v>242</v>
      </c>
    </row>
    <row r="62" spans="1:12" s="105" customFormat="1" ht="37.5" customHeight="1" thickBot="1">
      <c r="A62" s="110" t="s">
        <v>281</v>
      </c>
      <c r="B62" s="114">
        <v>700</v>
      </c>
      <c r="C62" s="114">
        <v>70005</v>
      </c>
      <c r="D62" s="114">
        <v>6050</v>
      </c>
      <c r="E62" s="115" t="s">
        <v>316</v>
      </c>
      <c r="F62" s="116">
        <f>SUM(G62)</f>
        <v>10000</v>
      </c>
      <c r="G62" s="106">
        <v>10000</v>
      </c>
      <c r="H62" s="106"/>
      <c r="I62" s="109"/>
      <c r="J62" s="109"/>
      <c r="K62" s="109"/>
      <c r="L62" s="99"/>
    </row>
    <row r="63" spans="1:12" s="105" customFormat="1" ht="27" customHeight="1" thickBot="1">
      <c r="A63" s="110" t="s">
        <v>282</v>
      </c>
      <c r="B63" s="114">
        <v>700</v>
      </c>
      <c r="C63" s="114">
        <v>70005</v>
      </c>
      <c r="D63" s="114">
        <v>6060</v>
      </c>
      <c r="E63" s="115" t="s">
        <v>182</v>
      </c>
      <c r="F63" s="116">
        <f>SUM(G63:H63)</f>
        <v>9000</v>
      </c>
      <c r="G63" s="106">
        <v>9000</v>
      </c>
      <c r="H63" s="106"/>
      <c r="I63" s="109"/>
      <c r="J63" s="109"/>
      <c r="K63" s="109"/>
      <c r="L63" s="100"/>
    </row>
    <row r="64" spans="1:12" s="113" customFormat="1" ht="27" customHeight="1" thickBot="1">
      <c r="A64" s="275" t="s">
        <v>337</v>
      </c>
      <c r="B64" s="275"/>
      <c r="C64" s="275"/>
      <c r="D64" s="275"/>
      <c r="E64" s="275"/>
      <c r="F64" s="111">
        <f>SUM(F61:F63)</f>
        <v>2584402</v>
      </c>
      <c r="G64" s="111">
        <f>SUM(G61:G63)</f>
        <v>948546</v>
      </c>
      <c r="H64" s="111">
        <f>SUM(H61:H63)</f>
        <v>1635856</v>
      </c>
      <c r="I64" s="112"/>
      <c r="J64" s="112"/>
      <c r="K64" s="112"/>
      <c r="L64" s="160"/>
    </row>
    <row r="65" spans="1:12" s="105" customFormat="1" ht="27" customHeight="1" thickBot="1">
      <c r="A65" s="110" t="s">
        <v>283</v>
      </c>
      <c r="B65" s="114">
        <v>710</v>
      </c>
      <c r="C65" s="114">
        <v>71012</v>
      </c>
      <c r="D65" s="114">
        <v>6060</v>
      </c>
      <c r="E65" s="115" t="s">
        <v>183</v>
      </c>
      <c r="F65" s="116">
        <f>SUM(G65:H65)</f>
        <v>29000</v>
      </c>
      <c r="G65" s="106">
        <v>29000</v>
      </c>
      <c r="H65" s="106"/>
      <c r="I65" s="109"/>
      <c r="J65" s="109"/>
      <c r="K65" s="109"/>
      <c r="L65" s="100"/>
    </row>
    <row r="66" spans="1:12" s="113" customFormat="1" ht="27" customHeight="1" thickBot="1">
      <c r="A66" s="275" t="s">
        <v>184</v>
      </c>
      <c r="B66" s="275"/>
      <c r="C66" s="275"/>
      <c r="D66" s="275"/>
      <c r="E66" s="275"/>
      <c r="F66" s="111">
        <f>SUM(F65)</f>
        <v>29000</v>
      </c>
      <c r="G66" s="111">
        <f>SUM(G65)</f>
        <v>29000</v>
      </c>
      <c r="H66" s="111"/>
      <c r="I66" s="112"/>
      <c r="J66" s="112"/>
      <c r="K66" s="112"/>
      <c r="L66" s="160"/>
    </row>
    <row r="67" spans="1:12" s="105" customFormat="1" ht="43.5" customHeight="1" thickBot="1">
      <c r="A67" s="110" t="s">
        <v>284</v>
      </c>
      <c r="B67" s="114">
        <v>710</v>
      </c>
      <c r="C67" s="114">
        <v>71095</v>
      </c>
      <c r="D67" s="114">
        <v>6639</v>
      </c>
      <c r="E67" s="115" t="s">
        <v>101</v>
      </c>
      <c r="F67" s="116">
        <f>SUM(G67:H67)</f>
        <v>273680</v>
      </c>
      <c r="G67" s="106">
        <v>273680</v>
      </c>
      <c r="H67" s="106"/>
      <c r="I67" s="109"/>
      <c r="J67" s="109"/>
      <c r="K67" s="109"/>
      <c r="L67" s="162" t="s">
        <v>242</v>
      </c>
    </row>
    <row r="68" spans="1:12" s="113" customFormat="1" ht="27" customHeight="1" thickBot="1">
      <c r="A68" s="275" t="s">
        <v>185</v>
      </c>
      <c r="B68" s="275"/>
      <c r="C68" s="275"/>
      <c r="D68" s="275"/>
      <c r="E68" s="275"/>
      <c r="F68" s="111">
        <f>SUM(F67)</f>
        <v>273680</v>
      </c>
      <c r="G68" s="111">
        <f>SUM(G67)</f>
        <v>273680</v>
      </c>
      <c r="H68" s="111"/>
      <c r="I68" s="112"/>
      <c r="J68" s="112"/>
      <c r="K68" s="112"/>
      <c r="L68" s="160"/>
    </row>
    <row r="69" spans="1:12" s="105" customFormat="1" ht="27" customHeight="1" thickBot="1">
      <c r="A69" s="110" t="s">
        <v>302</v>
      </c>
      <c r="B69" s="114">
        <v>750</v>
      </c>
      <c r="C69" s="107">
        <v>75011</v>
      </c>
      <c r="D69" s="107">
        <v>6060</v>
      </c>
      <c r="E69" s="154" t="s">
        <v>186</v>
      </c>
      <c r="F69" s="106">
        <f>SUM(G69:H69)</f>
        <v>14000</v>
      </c>
      <c r="G69" s="106">
        <v>14000</v>
      </c>
      <c r="H69" s="106"/>
      <c r="I69" s="109"/>
      <c r="J69" s="109"/>
      <c r="K69" s="100"/>
      <c r="L69" s="100"/>
    </row>
    <row r="70" spans="1:12" s="113" customFormat="1" ht="27" customHeight="1" thickBot="1">
      <c r="A70" s="275" t="s">
        <v>187</v>
      </c>
      <c r="B70" s="275"/>
      <c r="C70" s="275"/>
      <c r="D70" s="275"/>
      <c r="E70" s="275"/>
      <c r="F70" s="111">
        <f>SUM(F69:F69)</f>
        <v>14000</v>
      </c>
      <c r="G70" s="111">
        <f>SUM(G69:G69)</f>
        <v>14000</v>
      </c>
      <c r="H70" s="111"/>
      <c r="I70" s="112"/>
      <c r="J70" s="112"/>
      <c r="K70" s="112"/>
      <c r="L70" s="160"/>
    </row>
    <row r="71" spans="1:12" s="105" customFormat="1" ht="27" customHeight="1" thickBot="1">
      <c r="A71" s="110" t="s">
        <v>303</v>
      </c>
      <c r="B71" s="114">
        <v>750</v>
      </c>
      <c r="C71" s="107">
        <v>75019</v>
      </c>
      <c r="D71" s="107">
        <v>6060</v>
      </c>
      <c r="E71" s="154" t="s">
        <v>257</v>
      </c>
      <c r="F71" s="106">
        <f>SUM(G71:H71)</f>
        <v>30000</v>
      </c>
      <c r="G71" s="106">
        <v>30000</v>
      </c>
      <c r="H71" s="106"/>
      <c r="I71" s="109"/>
      <c r="J71" s="109"/>
      <c r="K71" s="100"/>
      <c r="L71" s="100"/>
    </row>
    <row r="72" spans="1:12" s="113" customFormat="1" ht="27" customHeight="1" thickBot="1">
      <c r="A72" s="293" t="s">
        <v>253</v>
      </c>
      <c r="B72" s="293"/>
      <c r="C72" s="293"/>
      <c r="D72" s="293"/>
      <c r="E72" s="293"/>
      <c r="F72" s="166">
        <f>SUM(F71:F71)</f>
        <v>30000</v>
      </c>
      <c r="G72" s="166">
        <f>SUM(G71:G71)</f>
        <v>30000</v>
      </c>
      <c r="H72" s="166"/>
      <c r="I72" s="167"/>
      <c r="J72" s="167"/>
      <c r="K72" s="167"/>
      <c r="L72" s="176"/>
    </row>
    <row r="73" spans="1:12" s="188" customFormat="1" ht="51.75" customHeight="1" thickBot="1">
      <c r="A73" s="182" t="s">
        <v>304</v>
      </c>
      <c r="B73" s="182">
        <v>750</v>
      </c>
      <c r="C73" s="182">
        <v>75020</v>
      </c>
      <c r="D73" s="182">
        <v>6050</v>
      </c>
      <c r="E73" s="183" t="s">
        <v>314</v>
      </c>
      <c r="F73" s="184">
        <f>SUM(G73:H73)</f>
        <v>61350</v>
      </c>
      <c r="G73" s="185">
        <v>61350</v>
      </c>
      <c r="H73" s="185"/>
      <c r="I73" s="186"/>
      <c r="J73" s="186"/>
      <c r="K73" s="186"/>
      <c r="L73" s="187" t="s">
        <v>242</v>
      </c>
    </row>
    <row r="74" spans="1:12" s="105" customFormat="1" ht="27" customHeight="1" thickBot="1">
      <c r="A74" s="168" t="s">
        <v>305</v>
      </c>
      <c r="B74" s="169">
        <v>750</v>
      </c>
      <c r="C74" s="170">
        <v>75020</v>
      </c>
      <c r="D74" s="171">
        <v>6060</v>
      </c>
      <c r="E74" s="172" t="s">
        <v>188</v>
      </c>
      <c r="F74" s="173">
        <f>SUM(G74:H74)</f>
        <v>76000</v>
      </c>
      <c r="G74" s="173">
        <v>76000</v>
      </c>
      <c r="H74" s="173"/>
      <c r="I74" s="174"/>
      <c r="J74" s="174"/>
      <c r="K74" s="175"/>
      <c r="L74" s="177"/>
    </row>
    <row r="75" spans="1:12" s="113" customFormat="1" ht="27" customHeight="1" thickBot="1">
      <c r="A75" s="291" t="s">
        <v>189</v>
      </c>
      <c r="B75" s="291"/>
      <c r="C75" s="291"/>
      <c r="D75" s="292"/>
      <c r="E75" s="292"/>
      <c r="F75" s="117">
        <f>SUM(F73:F74)</f>
        <v>137350</v>
      </c>
      <c r="G75" s="117">
        <f>SUM(G73:G74)</f>
        <v>137350</v>
      </c>
      <c r="H75" s="117"/>
      <c r="I75" s="118"/>
      <c r="J75" s="118"/>
      <c r="K75" s="112"/>
      <c r="L75" s="160"/>
    </row>
    <row r="76" spans="1:12" s="105" customFormat="1" ht="36" customHeight="1" thickBot="1">
      <c r="A76" s="110" t="s">
        <v>306</v>
      </c>
      <c r="B76" s="114">
        <v>754</v>
      </c>
      <c r="C76" s="114">
        <v>75404</v>
      </c>
      <c r="D76" s="114">
        <v>6170</v>
      </c>
      <c r="E76" s="115" t="s">
        <v>256</v>
      </c>
      <c r="F76" s="116">
        <f>SUM(G76:H76)</f>
        <v>70000</v>
      </c>
      <c r="G76" s="106">
        <v>70000</v>
      </c>
      <c r="H76" s="106"/>
      <c r="I76" s="109"/>
      <c r="J76" s="109"/>
      <c r="K76" s="109"/>
      <c r="L76" s="100"/>
    </row>
    <row r="77" spans="1:12" s="113" customFormat="1" ht="27" customHeight="1" thickBot="1">
      <c r="A77" s="275" t="s">
        <v>190</v>
      </c>
      <c r="B77" s="275"/>
      <c r="C77" s="275"/>
      <c r="D77" s="275"/>
      <c r="E77" s="275"/>
      <c r="F77" s="111">
        <f>SUM(F76)</f>
        <v>70000</v>
      </c>
      <c r="G77" s="111">
        <f>SUM(G76)</f>
        <v>70000</v>
      </c>
      <c r="H77" s="111"/>
      <c r="I77" s="112"/>
      <c r="J77" s="112"/>
      <c r="K77" s="112"/>
      <c r="L77" s="160"/>
    </row>
    <row r="78" spans="1:12" s="105" customFormat="1" ht="27" customHeight="1" thickBot="1">
      <c r="A78" s="110" t="s">
        <v>317</v>
      </c>
      <c r="B78" s="114">
        <v>801</v>
      </c>
      <c r="C78" s="114">
        <v>80115</v>
      </c>
      <c r="D78" s="114">
        <v>6050</v>
      </c>
      <c r="E78" s="115" t="s">
        <v>251</v>
      </c>
      <c r="F78" s="116">
        <f>SUM(G78:H78)</f>
        <v>265000</v>
      </c>
      <c r="G78" s="106">
        <v>265000</v>
      </c>
      <c r="H78" s="106"/>
      <c r="I78" s="109"/>
      <c r="J78" s="109"/>
      <c r="K78" s="109"/>
      <c r="L78" s="100"/>
    </row>
    <row r="79" spans="1:12" s="205" customFormat="1" ht="42.75" customHeight="1" thickBot="1">
      <c r="A79" s="263" t="s">
        <v>307</v>
      </c>
      <c r="B79" s="264">
        <v>801</v>
      </c>
      <c r="C79" s="264">
        <v>80115</v>
      </c>
      <c r="D79" s="264">
        <v>6050</v>
      </c>
      <c r="E79" s="265" t="s">
        <v>359</v>
      </c>
      <c r="F79" s="266">
        <v>45000</v>
      </c>
      <c r="G79" s="243">
        <v>45000</v>
      </c>
      <c r="H79" s="243"/>
      <c r="I79" s="244"/>
      <c r="J79" s="244"/>
      <c r="K79" s="269" t="s">
        <v>270</v>
      </c>
      <c r="L79" s="210"/>
    </row>
    <row r="80" spans="1:12" s="113" customFormat="1" ht="27" customHeight="1" thickBot="1">
      <c r="A80" s="275" t="s">
        <v>250</v>
      </c>
      <c r="B80" s="275"/>
      <c r="C80" s="275"/>
      <c r="D80" s="275"/>
      <c r="E80" s="275"/>
      <c r="F80" s="111">
        <f>SUM(F78:F79)</f>
        <v>310000</v>
      </c>
      <c r="G80" s="111">
        <f>SUM(G78:G79)</f>
        <v>310000</v>
      </c>
      <c r="H80" s="111"/>
      <c r="I80" s="112"/>
      <c r="J80" s="112"/>
      <c r="K80" s="112"/>
      <c r="L80" s="160"/>
    </row>
    <row r="81" spans="1:12" s="105" customFormat="1" ht="42" customHeight="1" thickBot="1">
      <c r="A81" s="110" t="s">
        <v>308</v>
      </c>
      <c r="B81" s="114">
        <v>801</v>
      </c>
      <c r="C81" s="114">
        <v>80120</v>
      </c>
      <c r="D81" s="114">
        <v>6580</v>
      </c>
      <c r="E81" s="115" t="s">
        <v>309</v>
      </c>
      <c r="F81" s="116">
        <f>SUM(G81:H81)</f>
        <v>600000</v>
      </c>
      <c r="G81" s="106"/>
      <c r="H81" s="106">
        <v>600000</v>
      </c>
      <c r="I81" s="109"/>
      <c r="J81" s="109"/>
      <c r="K81" s="109"/>
      <c r="L81" s="162" t="s">
        <v>242</v>
      </c>
    </row>
    <row r="82" spans="1:12" s="205" customFormat="1" ht="42" customHeight="1" thickBot="1">
      <c r="A82" s="263" t="s">
        <v>315</v>
      </c>
      <c r="B82" s="264">
        <v>801</v>
      </c>
      <c r="C82" s="264">
        <v>80120</v>
      </c>
      <c r="D82" s="264">
        <v>6050</v>
      </c>
      <c r="E82" s="265" t="s">
        <v>360</v>
      </c>
      <c r="F82" s="266">
        <v>45000</v>
      </c>
      <c r="G82" s="243">
        <v>45000</v>
      </c>
      <c r="H82" s="243"/>
      <c r="I82" s="244"/>
      <c r="J82" s="244"/>
      <c r="K82" s="269" t="s">
        <v>270</v>
      </c>
      <c r="L82" s="207"/>
    </row>
    <row r="83" spans="1:12" s="113" customFormat="1" ht="27" customHeight="1" thickBot="1">
      <c r="A83" s="275" t="s">
        <v>191</v>
      </c>
      <c r="B83" s="275"/>
      <c r="C83" s="275"/>
      <c r="D83" s="275"/>
      <c r="E83" s="275"/>
      <c r="F83" s="111">
        <f>SUM(F81:F82)</f>
        <v>645000</v>
      </c>
      <c r="G83" s="111">
        <f>SUM(G81:G82)</f>
        <v>45000</v>
      </c>
      <c r="H83" s="111">
        <f>SUM(H81)</f>
        <v>600000</v>
      </c>
      <c r="I83" s="112"/>
      <c r="J83" s="112"/>
      <c r="K83" s="112"/>
      <c r="L83" s="160"/>
    </row>
    <row r="84" spans="1:12" s="105" customFormat="1" ht="40.5" customHeight="1" thickBot="1">
      <c r="A84" s="110" t="s">
        <v>318</v>
      </c>
      <c r="B84" s="114">
        <v>851</v>
      </c>
      <c r="C84" s="114">
        <v>85111</v>
      </c>
      <c r="D84" s="114">
        <v>6010</v>
      </c>
      <c r="E84" s="115" t="s">
        <v>192</v>
      </c>
      <c r="F84" s="116">
        <f>SUM(G84:H84)</f>
        <v>2000000</v>
      </c>
      <c r="G84" s="106">
        <v>2000000</v>
      </c>
      <c r="H84" s="106"/>
      <c r="I84" s="109"/>
      <c r="J84" s="109"/>
      <c r="K84" s="109"/>
      <c r="L84" s="100"/>
    </row>
    <row r="85" spans="1:12" s="113" customFormat="1" ht="27" customHeight="1" thickBot="1">
      <c r="A85" s="275" t="s">
        <v>193</v>
      </c>
      <c r="B85" s="275"/>
      <c r="C85" s="275"/>
      <c r="D85" s="275"/>
      <c r="E85" s="275"/>
      <c r="F85" s="111">
        <f>SUM(F84:F84)</f>
        <v>2000000</v>
      </c>
      <c r="G85" s="111">
        <f>SUM(G84:G84)</f>
        <v>2000000</v>
      </c>
      <c r="H85" s="111"/>
      <c r="I85" s="112"/>
      <c r="J85" s="112"/>
      <c r="K85" s="112"/>
      <c r="L85" s="160"/>
    </row>
    <row r="86" spans="1:12" s="105" customFormat="1" ht="41.25" customHeight="1" thickBot="1">
      <c r="A86" s="110" t="s">
        <v>335</v>
      </c>
      <c r="B86" s="114">
        <v>852</v>
      </c>
      <c r="C86" s="114">
        <v>85202</v>
      </c>
      <c r="D86" s="114">
        <v>6050</v>
      </c>
      <c r="E86" s="115" t="s">
        <v>194</v>
      </c>
      <c r="F86" s="116">
        <f t="shared" ref="F86:F90" si="2">SUM(G86:H86)</f>
        <v>68000</v>
      </c>
      <c r="G86" s="106">
        <v>68000</v>
      </c>
      <c r="H86" s="106"/>
      <c r="I86" s="109"/>
      <c r="J86" s="109"/>
      <c r="K86" s="109"/>
      <c r="L86" s="162" t="s">
        <v>242</v>
      </c>
    </row>
    <row r="87" spans="1:12" s="105" customFormat="1" ht="34.5" customHeight="1" thickBot="1">
      <c r="A87" s="110" t="s">
        <v>336</v>
      </c>
      <c r="B87" s="114">
        <v>852</v>
      </c>
      <c r="C87" s="114">
        <v>85202</v>
      </c>
      <c r="D87" s="114">
        <v>6050</v>
      </c>
      <c r="E87" s="115" t="s">
        <v>244</v>
      </c>
      <c r="F87" s="116">
        <f t="shared" si="2"/>
        <v>70000</v>
      </c>
      <c r="G87" s="106">
        <v>70000</v>
      </c>
      <c r="H87" s="106"/>
      <c r="I87" s="109"/>
      <c r="J87" s="109"/>
      <c r="K87" s="164" t="s">
        <v>270</v>
      </c>
      <c r="L87" s="162" t="s">
        <v>242</v>
      </c>
    </row>
    <row r="88" spans="1:12" s="105" customFormat="1" ht="39.75" customHeight="1" thickBot="1">
      <c r="A88" s="110" t="s">
        <v>348</v>
      </c>
      <c r="B88" s="114">
        <v>852</v>
      </c>
      <c r="C88" s="114">
        <v>85202</v>
      </c>
      <c r="D88" s="114">
        <v>6050</v>
      </c>
      <c r="E88" s="115" t="s">
        <v>245</v>
      </c>
      <c r="F88" s="116">
        <f t="shared" si="2"/>
        <v>35000</v>
      </c>
      <c r="G88" s="106">
        <v>35000</v>
      </c>
      <c r="H88" s="106"/>
      <c r="I88" s="109"/>
      <c r="J88" s="109"/>
      <c r="K88" s="164" t="s">
        <v>246</v>
      </c>
      <c r="L88" s="100"/>
    </row>
    <row r="89" spans="1:12" s="105" customFormat="1" ht="40.5" customHeight="1" thickBot="1">
      <c r="A89" s="110" t="s">
        <v>349</v>
      </c>
      <c r="B89" s="114">
        <v>852</v>
      </c>
      <c r="C89" s="114">
        <v>85202</v>
      </c>
      <c r="D89" s="114">
        <v>6050</v>
      </c>
      <c r="E89" s="115" t="s">
        <v>247</v>
      </c>
      <c r="F89" s="116">
        <f t="shared" si="2"/>
        <v>20000</v>
      </c>
      <c r="G89" s="106">
        <v>20000</v>
      </c>
      <c r="H89" s="106"/>
      <c r="I89" s="109"/>
      <c r="J89" s="109"/>
      <c r="K89" s="109"/>
      <c r="L89" s="100"/>
    </row>
    <row r="90" spans="1:12" s="105" customFormat="1" ht="27" customHeight="1" thickBot="1">
      <c r="A90" s="110" t="s">
        <v>350</v>
      </c>
      <c r="B90" s="114">
        <v>852</v>
      </c>
      <c r="C90" s="114">
        <v>85202</v>
      </c>
      <c r="D90" s="114">
        <v>6060</v>
      </c>
      <c r="E90" s="115" t="s">
        <v>248</v>
      </c>
      <c r="F90" s="116">
        <f t="shared" si="2"/>
        <v>5000</v>
      </c>
      <c r="G90" s="106">
        <v>5000</v>
      </c>
      <c r="H90" s="106"/>
      <c r="I90" s="109"/>
      <c r="J90" s="109"/>
      <c r="K90" s="109"/>
      <c r="L90" s="100"/>
    </row>
    <row r="91" spans="1:12" s="113" customFormat="1" ht="27" customHeight="1" thickBot="1">
      <c r="A91" s="275" t="s">
        <v>195</v>
      </c>
      <c r="B91" s="275"/>
      <c r="C91" s="275"/>
      <c r="D91" s="275"/>
      <c r="E91" s="275"/>
      <c r="F91" s="111">
        <f>SUM(F86:F90)</f>
        <v>198000</v>
      </c>
      <c r="G91" s="111">
        <f>SUM(G86:G90)</f>
        <v>198000</v>
      </c>
      <c r="H91" s="111"/>
      <c r="I91" s="112"/>
      <c r="J91" s="112"/>
      <c r="K91" s="112"/>
      <c r="L91" s="160"/>
    </row>
    <row r="92" spans="1:12" s="105" customFormat="1" ht="27" customHeight="1" thickBot="1">
      <c r="A92" s="110" t="s">
        <v>353</v>
      </c>
      <c r="B92" s="114">
        <v>852</v>
      </c>
      <c r="C92" s="114">
        <v>85218</v>
      </c>
      <c r="D92" s="114">
        <v>6060</v>
      </c>
      <c r="E92" s="115" t="s">
        <v>254</v>
      </c>
      <c r="F92" s="116">
        <f>SUM(G92:H92)</f>
        <v>10000</v>
      </c>
      <c r="G92" s="106">
        <v>10000</v>
      </c>
      <c r="H92" s="106"/>
      <c r="I92" s="109"/>
      <c r="J92" s="109"/>
      <c r="K92" s="109"/>
      <c r="L92" s="100"/>
    </row>
    <row r="93" spans="1:12" s="113" customFormat="1" ht="27" customHeight="1" thickBot="1">
      <c r="A93" s="275" t="s">
        <v>255</v>
      </c>
      <c r="B93" s="275"/>
      <c r="C93" s="275"/>
      <c r="D93" s="275"/>
      <c r="E93" s="275"/>
      <c r="F93" s="111">
        <f>SUM(F92:F92)</f>
        <v>10000</v>
      </c>
      <c r="G93" s="111">
        <f>SUM(G92:G92)</f>
        <v>10000</v>
      </c>
      <c r="H93" s="111"/>
      <c r="I93" s="112"/>
      <c r="J93" s="112"/>
      <c r="K93" s="112"/>
      <c r="L93" s="160"/>
    </row>
    <row r="94" spans="1:12" s="188" customFormat="1" ht="27" customHeight="1" thickBot="1">
      <c r="A94" s="99" t="s">
        <v>357</v>
      </c>
      <c r="B94" s="99">
        <v>852</v>
      </c>
      <c r="C94" s="99">
        <v>85295</v>
      </c>
      <c r="D94" s="99">
        <v>6050</v>
      </c>
      <c r="E94" s="235" t="s">
        <v>339</v>
      </c>
      <c r="F94" s="236">
        <v>67500</v>
      </c>
      <c r="G94" s="101">
        <v>67500</v>
      </c>
      <c r="H94" s="101"/>
      <c r="I94" s="100"/>
      <c r="J94" s="103"/>
      <c r="K94" s="100"/>
      <c r="L94" s="100"/>
    </row>
    <row r="95" spans="1:12" s="113" customFormat="1" ht="27" customHeight="1" thickBot="1">
      <c r="A95" s="283" t="s">
        <v>334</v>
      </c>
      <c r="B95" s="284"/>
      <c r="C95" s="284"/>
      <c r="D95" s="284"/>
      <c r="E95" s="285"/>
      <c r="F95" s="221">
        <f>F94</f>
        <v>67500</v>
      </c>
      <c r="G95" s="221">
        <f>SUM(G94)</f>
        <v>67500</v>
      </c>
      <c r="H95" s="111"/>
      <c r="I95" s="112"/>
      <c r="J95" s="222"/>
      <c r="K95" s="112"/>
      <c r="L95" s="160"/>
    </row>
    <row r="96" spans="1:12" s="105" customFormat="1" ht="36" customHeight="1" thickBot="1">
      <c r="A96" s="110" t="s">
        <v>358</v>
      </c>
      <c r="B96" s="114">
        <v>855</v>
      </c>
      <c r="C96" s="114">
        <v>85504</v>
      </c>
      <c r="D96" s="114">
        <v>6050</v>
      </c>
      <c r="E96" s="115" t="s">
        <v>259</v>
      </c>
      <c r="F96" s="116">
        <f>SUM(G96:H96)</f>
        <v>30000</v>
      </c>
      <c r="G96" s="106">
        <v>30000</v>
      </c>
      <c r="H96" s="106"/>
      <c r="I96" s="109"/>
      <c r="J96" s="109"/>
      <c r="K96" s="164" t="s">
        <v>270</v>
      </c>
      <c r="L96" s="162" t="s">
        <v>242</v>
      </c>
    </row>
    <row r="97" spans="1:12" s="113" customFormat="1" ht="27" customHeight="1" thickBot="1">
      <c r="A97" s="275" t="s">
        <v>252</v>
      </c>
      <c r="B97" s="275"/>
      <c r="C97" s="275"/>
      <c r="D97" s="275"/>
      <c r="E97" s="275"/>
      <c r="F97" s="111">
        <f>SUM(F96:F96)</f>
        <v>30000</v>
      </c>
      <c r="G97" s="111">
        <f>SUM(G96:G96)</f>
        <v>30000</v>
      </c>
      <c r="H97" s="111"/>
      <c r="I97" s="112"/>
      <c r="J97" s="112"/>
      <c r="K97" s="112"/>
      <c r="L97" s="160"/>
    </row>
    <row r="98" spans="1:12" s="105" customFormat="1" ht="27" customHeight="1" thickBot="1">
      <c r="A98" s="288" t="s">
        <v>196</v>
      </c>
      <c r="B98" s="289"/>
      <c r="C98" s="289"/>
      <c r="D98" s="289"/>
      <c r="E98" s="290"/>
      <c r="F98" s="119">
        <f>SUM(F60,F64,F66,F68,F70,F72,F75,F77,F80,F83,F85,F91,F93,F95,F97)</f>
        <v>40652990</v>
      </c>
      <c r="G98" s="119">
        <f>SUM(G60,G64,G66,G68,G70,G72,G75,G77,G80,G83,G85,G91,G93,G95,G97)</f>
        <v>11567076</v>
      </c>
      <c r="H98" s="119">
        <f>SUM(H60,H64,H66,H68,H70,H72,H75,H77,H80,H83,H85,H91,H93,H95,H97)</f>
        <v>8842186</v>
      </c>
      <c r="I98" s="119">
        <f>SUM(I60,I64,I66,I68,I70,I72,I75,I77,I80,I83,I85,I91,I93,I97)</f>
        <v>0</v>
      </c>
      <c r="J98" s="223">
        <f>SUM(J60,J64,J66,J68,J70,J72,J75,J77,J80,J83,J85,J91,J93,J95,J97)</f>
        <v>20243728</v>
      </c>
      <c r="K98" s="119"/>
      <c r="L98" s="161"/>
    </row>
    <row r="99" spans="1:12" ht="12.75" customHeight="1">
      <c r="F99" s="120" t="s">
        <v>197</v>
      </c>
    </row>
    <row r="100" spans="1:12" s="122" customFormat="1" ht="12.75" customHeight="1">
      <c r="A100" s="121" t="s">
        <v>198</v>
      </c>
      <c r="L100" s="97"/>
    </row>
    <row r="101" spans="1:12" s="122" customFormat="1" ht="12.75" customHeight="1">
      <c r="A101" s="121" t="s">
        <v>199</v>
      </c>
      <c r="L101" s="97"/>
    </row>
    <row r="102" spans="1:12" s="122" customFormat="1" ht="12.75" customHeight="1">
      <c r="A102" s="121" t="s">
        <v>200</v>
      </c>
      <c r="F102" s="122" t="s">
        <v>197</v>
      </c>
      <c r="L102" s="97"/>
    </row>
  </sheetData>
  <sheetProtection algorithmName="SHA-512" hashValue="cudhS6zVXxOgNi2byClA1bMgac6jTUUmdxV8Oq+l1TMj0fUhlRhlkVnBh5PjJkUzned3NZGPxK08vTCTR3HKgQ==" saltValue="Z24p86SgdkyhwKBnPu2Qpg==" spinCount="100000" sheet="1" objects="1" scenarios="1" formatColumns="0" formatRows="0"/>
  <mergeCells count="26">
    <mergeCell ref="A95:E95"/>
    <mergeCell ref="L4:L5"/>
    <mergeCell ref="A98:E98"/>
    <mergeCell ref="A70:E70"/>
    <mergeCell ref="A75:E75"/>
    <mergeCell ref="A77:E77"/>
    <mergeCell ref="A72:E72"/>
    <mergeCell ref="A83:E83"/>
    <mergeCell ref="A85:E85"/>
    <mergeCell ref="A91:E91"/>
    <mergeCell ref="A97:E97"/>
    <mergeCell ref="A68:E68"/>
    <mergeCell ref="A60:E60"/>
    <mergeCell ref="A64:E64"/>
    <mergeCell ref="A66:E66"/>
    <mergeCell ref="A80:E80"/>
    <mergeCell ref="A93:E93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ageMargins left="0.4" right="0.23622047244094491" top="1.1299999999999999" bottom="1.06" header="0.48" footer="0.47244094488188981"/>
  <pageSetup paperSize="9" scale="75" firstPageNumber="0" fitToWidth="0" fitToHeight="2" orientation="landscape" horizontalDpi="4294967295" verticalDpi="300" r:id="rId1"/>
  <headerFooter differentOddEven="1" differentFirst="1" scaleWithDoc="0" alignWithMargins="0">
    <oddFooter>&amp;C&amp;P</oddFooter>
    <evenHeader>&amp;C&amp;P</evenHeader>
    <firstHeader>&amp;R&amp;9Tabela Nr 2a
do uchwały Nr ................
Rady Powiatu w Otwocku
z dnia ...............................</firstHead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6"/>
  <sheetViews>
    <sheetView showGridLines="0" workbookViewId="0">
      <selection activeCell="D13" sqref="D13"/>
    </sheetView>
  </sheetViews>
  <sheetFormatPr defaultRowHeight="12.75"/>
  <cols>
    <col min="1" max="1" width="5.83203125" style="2" customWidth="1"/>
    <col min="2" max="2" width="62.83203125" style="2" customWidth="1"/>
    <col min="3" max="3" width="15.33203125" style="2" customWidth="1"/>
    <col min="4" max="4" width="18" style="2" customWidth="1"/>
    <col min="5" max="16384" width="9.33203125" style="2"/>
  </cols>
  <sheetData>
    <row r="3" spans="1:4" s="1" customFormat="1" ht="15" customHeight="1">
      <c r="A3" s="294" t="s">
        <v>325</v>
      </c>
      <c r="B3" s="294"/>
      <c r="C3" s="294"/>
      <c r="D3" s="294"/>
    </row>
    <row r="4" spans="1:4">
      <c r="D4" s="3"/>
    </row>
    <row r="5" spans="1:4" ht="54" customHeight="1">
      <c r="A5" s="4" t="s">
        <v>70</v>
      </c>
      <c r="B5" s="4" t="s">
        <v>77</v>
      </c>
      <c r="C5" s="5" t="s">
        <v>78</v>
      </c>
      <c r="D5" s="5" t="s">
        <v>79</v>
      </c>
    </row>
    <row r="6" spans="1:4" s="31" customFormat="1" ht="16.5" customHeight="1">
      <c r="A6" s="57">
        <v>1</v>
      </c>
      <c r="B6" s="57">
        <v>2</v>
      </c>
      <c r="C6" s="57">
        <v>3</v>
      </c>
      <c r="D6" s="58">
        <v>4</v>
      </c>
    </row>
    <row r="7" spans="1:4" s="9" customFormat="1" ht="24.75" customHeight="1">
      <c r="A7" s="6" t="s">
        <v>71</v>
      </c>
      <c r="B7" s="7" t="s">
        <v>80</v>
      </c>
      <c r="C7" s="6"/>
      <c r="D7" s="8">
        <f>SUM(D8:D9)</f>
        <v>149131370</v>
      </c>
    </row>
    <row r="8" spans="1:4" s="13" customFormat="1" ht="24.75" customHeight="1">
      <c r="A8" s="10"/>
      <c r="B8" s="11" t="s">
        <v>81</v>
      </c>
      <c r="C8" s="10"/>
      <c r="D8" s="12">
        <v>122923642</v>
      </c>
    </row>
    <row r="9" spans="1:4" s="13" customFormat="1" ht="24.75" customHeight="1">
      <c r="A9" s="10"/>
      <c r="B9" s="11" t="s">
        <v>82</v>
      </c>
      <c r="C9" s="10"/>
      <c r="D9" s="14">
        <v>26207728</v>
      </c>
    </row>
    <row r="10" spans="1:4" s="9" customFormat="1" ht="24.75" customHeight="1">
      <c r="A10" s="6" t="s">
        <v>72</v>
      </c>
      <c r="B10" s="7" t="s">
        <v>83</v>
      </c>
      <c r="C10" s="6"/>
      <c r="D10" s="15">
        <f>SUM(D11,D12)</f>
        <v>157973556</v>
      </c>
    </row>
    <row r="11" spans="1:4" s="13" customFormat="1" ht="24.75" customHeight="1">
      <c r="A11" s="10"/>
      <c r="B11" s="11" t="s">
        <v>108</v>
      </c>
      <c r="C11" s="10"/>
      <c r="D11" s="16">
        <v>117320566</v>
      </c>
    </row>
    <row r="12" spans="1:4" s="13" customFormat="1" ht="24.75" customHeight="1">
      <c r="A12" s="10"/>
      <c r="B12" s="11" t="s">
        <v>84</v>
      </c>
      <c r="C12" s="10"/>
      <c r="D12" s="17">
        <v>40652990</v>
      </c>
    </row>
    <row r="13" spans="1:4" s="9" customFormat="1" ht="24.75" customHeight="1">
      <c r="A13" s="6" t="s">
        <v>73</v>
      </c>
      <c r="B13" s="7" t="s">
        <v>85</v>
      </c>
      <c r="C13" s="18"/>
      <c r="D13" s="8">
        <f>D7-D10</f>
        <v>-8842186</v>
      </c>
    </row>
    <row r="14" spans="1:4" ht="24.75" customHeight="1">
      <c r="A14" s="295" t="s">
        <v>86</v>
      </c>
      <c r="B14" s="296"/>
      <c r="C14" s="19"/>
      <c r="D14" s="20">
        <f>SUM(D15:D18)</f>
        <v>15403115</v>
      </c>
    </row>
    <row r="15" spans="1:4" ht="24.75" customHeight="1">
      <c r="A15" s="21" t="s">
        <v>71</v>
      </c>
      <c r="B15" s="26" t="s">
        <v>105</v>
      </c>
      <c r="C15" s="21" t="s">
        <v>88</v>
      </c>
      <c r="D15" s="23">
        <v>4453115</v>
      </c>
    </row>
    <row r="16" spans="1:4" ht="32.25" customHeight="1">
      <c r="A16" s="21" t="s">
        <v>72</v>
      </c>
      <c r="B16" s="88" t="s">
        <v>122</v>
      </c>
      <c r="C16" s="21" t="s">
        <v>123</v>
      </c>
      <c r="D16" s="23">
        <v>0</v>
      </c>
    </row>
    <row r="17" spans="1:4" ht="24.75" customHeight="1">
      <c r="A17" s="21" t="s">
        <v>73</v>
      </c>
      <c r="B17" s="22" t="s">
        <v>103</v>
      </c>
      <c r="C17" s="21" t="s">
        <v>87</v>
      </c>
      <c r="D17" s="23">
        <v>10950000</v>
      </c>
    </row>
    <row r="18" spans="1:4" ht="24.75" customHeight="1">
      <c r="A18" s="21" t="s">
        <v>74</v>
      </c>
      <c r="B18" s="24" t="s">
        <v>104</v>
      </c>
      <c r="C18" s="21" t="s">
        <v>87</v>
      </c>
      <c r="D18" s="25">
        <v>0</v>
      </c>
    </row>
    <row r="19" spans="1:4" ht="24.75" customHeight="1">
      <c r="A19" s="295" t="s">
        <v>89</v>
      </c>
      <c r="B19" s="296"/>
      <c r="C19" s="27"/>
      <c r="D19" s="20">
        <f>SUM(D20:D22)</f>
        <v>6560929</v>
      </c>
    </row>
    <row r="20" spans="1:4" s="89" customFormat="1" ht="24.75" customHeight="1">
      <c r="A20" s="21" t="s">
        <v>71</v>
      </c>
      <c r="B20" s="24" t="s">
        <v>125</v>
      </c>
      <c r="C20" s="21" t="s">
        <v>124</v>
      </c>
      <c r="D20" s="23">
        <v>0</v>
      </c>
    </row>
    <row r="21" spans="1:4" ht="24.75" customHeight="1">
      <c r="A21" s="21" t="s">
        <v>72</v>
      </c>
      <c r="B21" s="24" t="s">
        <v>106</v>
      </c>
      <c r="C21" s="21" t="s">
        <v>90</v>
      </c>
      <c r="D21" s="23">
        <v>6560929</v>
      </c>
    </row>
    <row r="22" spans="1:4" ht="24.75" customHeight="1">
      <c r="A22" s="21" t="s">
        <v>73</v>
      </c>
      <c r="B22" s="24" t="s">
        <v>107</v>
      </c>
      <c r="C22" s="21" t="s">
        <v>90</v>
      </c>
      <c r="D22" s="23">
        <v>0</v>
      </c>
    </row>
    <row r="23" spans="1:4" ht="21.75" customHeight="1">
      <c r="A23" s="28"/>
      <c r="B23" s="29"/>
      <c r="C23" s="28"/>
      <c r="D23" s="30"/>
    </row>
    <row r="24" spans="1:4" ht="24.75" customHeight="1"/>
    <row r="25" spans="1:4" ht="24.75" customHeight="1"/>
    <row r="26" spans="1:4" ht="24.75" customHeight="1"/>
  </sheetData>
  <sheetProtection algorithmName="SHA-512" hashValue="h2JGy8cr0v28rDTRx8rb4ziAC+oaSU5dtMQevMIBDwMZy8HldRiVJAVXIsEUftBUKqsSJvXdhLa5UHviHPMzHw==" saltValue="7rWFXuAOwtCyLWzmG6ru5Q==" spinCount="100000" sheet="1" objects="1" scenarios="1" formatColumns="0" formatRows="0"/>
  <mergeCells count="3">
    <mergeCell ref="A3:D3"/>
    <mergeCell ref="A14:B14"/>
    <mergeCell ref="A19:B19"/>
  </mergeCells>
  <printOptions horizontalCentered="1"/>
  <pageMargins left="0.27559055118110237" right="0.42" top="1.66" bottom="0.59055118110236227" header="0.87" footer="0.51181102362204722"/>
  <pageSetup paperSize="9" orientation="portrait" horizontalDpi="4294967295" verticalDpi="300" r:id="rId1"/>
  <headerFooter alignWithMargins="0">
    <oddHeader>&amp;R&amp;10Tabela Nr 3 
do uchwały Nr ...............
Rady Powiatu w Otwocku
z dnia ...................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180"/>
  <sheetViews>
    <sheetView zoomScaleNormal="100" workbookViewId="0">
      <pane ySplit="4" topLeftCell="A98" activePane="bottomLeft" state="frozen"/>
      <selection activeCell="F21" sqref="F21"/>
      <selection pane="bottomLeft" activeCell="H152" sqref="H152"/>
    </sheetView>
  </sheetViews>
  <sheetFormatPr defaultRowHeight="12"/>
  <cols>
    <col min="1" max="1" width="6.33203125" style="32" customWidth="1"/>
    <col min="2" max="2" width="9.5" style="32" customWidth="1"/>
    <col min="3" max="3" width="10.1640625" style="33" customWidth="1"/>
    <col min="4" max="4" width="61.5" style="34" customWidth="1"/>
    <col min="5" max="6" width="17" style="35" customWidth="1"/>
    <col min="7" max="7" width="13" style="36" customWidth="1"/>
    <col min="8" max="16384" width="9.33203125" style="36"/>
  </cols>
  <sheetData>
    <row r="1" spans="1:6" ht="12.75" customHeight="1"/>
    <row r="2" spans="1:6" ht="30.75" customHeight="1">
      <c r="A2" s="297" t="s">
        <v>326</v>
      </c>
      <c r="B2" s="297"/>
      <c r="C2" s="297"/>
      <c r="D2" s="297"/>
      <c r="E2" s="297"/>
      <c r="F2" s="297"/>
    </row>
    <row r="3" spans="1:6" ht="9.75" customHeight="1"/>
    <row r="4" spans="1:6" s="33" customFormat="1" ht="25.5" customHeight="1">
      <c r="A4" s="62" t="s">
        <v>0</v>
      </c>
      <c r="B4" s="62" t="s">
        <v>1</v>
      </c>
      <c r="C4" s="63" t="s">
        <v>91</v>
      </c>
      <c r="D4" s="64" t="s">
        <v>92</v>
      </c>
      <c r="E4" s="65" t="s">
        <v>93</v>
      </c>
      <c r="F4" s="65" t="s">
        <v>94</v>
      </c>
    </row>
    <row r="5" spans="1:6" s="37" customFormat="1" ht="17.25" customHeight="1">
      <c r="A5" s="67" t="s">
        <v>2</v>
      </c>
      <c r="B5" s="67"/>
      <c r="C5" s="68"/>
      <c r="D5" s="69" t="s">
        <v>24</v>
      </c>
      <c r="E5" s="70">
        <f>SUM(E6)</f>
        <v>11000</v>
      </c>
      <c r="F5" s="70">
        <f>SUM(F6)</f>
        <v>11000</v>
      </c>
    </row>
    <row r="6" spans="1:6" s="37" customFormat="1" ht="17.25" customHeight="1">
      <c r="A6" s="53"/>
      <c r="B6" s="53" t="s">
        <v>3</v>
      </c>
      <c r="C6" s="54"/>
      <c r="D6" s="55" t="s">
        <v>4</v>
      </c>
      <c r="E6" s="56">
        <f>SUM(E7)</f>
        <v>11000</v>
      </c>
      <c r="F6" s="56">
        <f>SUM(F8)</f>
        <v>11000</v>
      </c>
    </row>
    <row r="7" spans="1:6" s="37" customFormat="1" ht="42" customHeight="1">
      <c r="A7" s="38"/>
      <c r="B7" s="38"/>
      <c r="C7" s="39">
        <v>2110</v>
      </c>
      <c r="D7" s="40" t="s">
        <v>5</v>
      </c>
      <c r="E7" s="41">
        <v>11000</v>
      </c>
      <c r="F7" s="41"/>
    </row>
    <row r="8" spans="1:6" s="37" customFormat="1" ht="15.75" customHeight="1">
      <c r="A8" s="38"/>
      <c r="B8" s="38"/>
      <c r="C8" s="39">
        <v>4300</v>
      </c>
      <c r="D8" s="40" t="s">
        <v>25</v>
      </c>
      <c r="E8" s="41"/>
      <c r="F8" s="41">
        <v>11000</v>
      </c>
    </row>
    <row r="9" spans="1:6" s="37" customFormat="1" ht="17.25" customHeight="1">
      <c r="A9" s="270">
        <v>700</v>
      </c>
      <c r="B9" s="270"/>
      <c r="C9" s="271"/>
      <c r="D9" s="272" t="s">
        <v>44</v>
      </c>
      <c r="E9" s="273">
        <f>SUM(E10)</f>
        <v>280000</v>
      </c>
      <c r="F9" s="273">
        <f>SUM(F10)</f>
        <v>280000</v>
      </c>
    </row>
    <row r="10" spans="1:6" s="37" customFormat="1" ht="17.25" customHeight="1">
      <c r="A10" s="53"/>
      <c r="B10" s="53">
        <v>70005</v>
      </c>
      <c r="C10" s="54"/>
      <c r="D10" s="55" t="s">
        <v>45</v>
      </c>
      <c r="E10" s="56">
        <f>SUM(E11)</f>
        <v>280000</v>
      </c>
      <c r="F10" s="56">
        <f>SUM(F11:F26)</f>
        <v>280000</v>
      </c>
    </row>
    <row r="11" spans="1:6" s="37" customFormat="1" ht="42.75" customHeight="1">
      <c r="A11" s="38"/>
      <c r="B11" s="38"/>
      <c r="C11" s="39">
        <v>2110</v>
      </c>
      <c r="D11" s="40" t="s">
        <v>5</v>
      </c>
      <c r="E11" s="41">
        <v>280000</v>
      </c>
      <c r="F11" s="41"/>
    </row>
    <row r="12" spans="1:6" s="87" customFormat="1" ht="15.75" customHeight="1">
      <c r="A12" s="84"/>
      <c r="B12" s="84"/>
      <c r="C12" s="85">
        <v>4010</v>
      </c>
      <c r="D12" s="90" t="s">
        <v>32</v>
      </c>
      <c r="E12" s="86"/>
      <c r="F12" s="86">
        <v>43900</v>
      </c>
    </row>
    <row r="13" spans="1:6" s="87" customFormat="1" ht="15.75" customHeight="1">
      <c r="A13" s="84"/>
      <c r="B13" s="84"/>
      <c r="C13" s="85">
        <v>4110</v>
      </c>
      <c r="D13" s="90" t="s">
        <v>34</v>
      </c>
      <c r="E13" s="86"/>
      <c r="F13" s="86">
        <v>7540</v>
      </c>
    </row>
    <row r="14" spans="1:6" s="87" customFormat="1" ht="15.75" customHeight="1">
      <c r="A14" s="84"/>
      <c r="B14" s="84"/>
      <c r="C14" s="85">
        <v>4120</v>
      </c>
      <c r="D14" s="90" t="s">
        <v>35</v>
      </c>
      <c r="E14" s="86"/>
      <c r="F14" s="86">
        <v>1070</v>
      </c>
    </row>
    <row r="15" spans="1:6" s="87" customFormat="1" ht="15.75" customHeight="1">
      <c r="A15" s="84"/>
      <c r="B15" s="84"/>
      <c r="C15" s="85">
        <v>4170</v>
      </c>
      <c r="D15" s="90" t="s">
        <v>36</v>
      </c>
      <c r="E15" s="86"/>
      <c r="F15" s="86">
        <v>2000</v>
      </c>
    </row>
    <row r="16" spans="1:6" s="87" customFormat="1" ht="15.75" customHeight="1">
      <c r="A16" s="84"/>
      <c r="B16" s="84"/>
      <c r="C16" s="85">
        <v>4210</v>
      </c>
      <c r="D16" s="90" t="s">
        <v>26</v>
      </c>
      <c r="E16" s="86"/>
      <c r="F16" s="86">
        <v>435</v>
      </c>
    </row>
    <row r="17" spans="1:6" s="87" customFormat="1" ht="15.75" customHeight="1">
      <c r="A17" s="84"/>
      <c r="B17" s="84"/>
      <c r="C17" s="85">
        <v>4260</v>
      </c>
      <c r="D17" s="90" t="s">
        <v>37</v>
      </c>
      <c r="E17" s="86"/>
      <c r="F17" s="86">
        <v>10000</v>
      </c>
    </row>
    <row r="18" spans="1:6" s="87" customFormat="1" ht="15.75" customHeight="1">
      <c r="A18" s="84"/>
      <c r="B18" s="84"/>
      <c r="C18" s="85">
        <v>4270</v>
      </c>
      <c r="D18" s="90" t="s">
        <v>38</v>
      </c>
      <c r="E18" s="86"/>
      <c r="F18" s="86">
        <v>25000</v>
      </c>
    </row>
    <row r="19" spans="1:6" s="87" customFormat="1" ht="15.75" customHeight="1">
      <c r="A19" s="84"/>
      <c r="B19" s="84"/>
      <c r="C19" s="85">
        <v>4300</v>
      </c>
      <c r="D19" s="90" t="s">
        <v>25</v>
      </c>
      <c r="E19" s="86"/>
      <c r="F19" s="86">
        <v>60000</v>
      </c>
    </row>
    <row r="20" spans="1:6" s="87" customFormat="1" ht="15.75" customHeight="1">
      <c r="A20" s="84"/>
      <c r="B20" s="84"/>
      <c r="C20" s="85">
        <v>4390</v>
      </c>
      <c r="D20" s="90" t="s">
        <v>46</v>
      </c>
      <c r="E20" s="86"/>
      <c r="F20" s="86">
        <v>40000</v>
      </c>
    </row>
    <row r="21" spans="1:6" s="87" customFormat="1" ht="15.75" customHeight="1">
      <c r="A21" s="84"/>
      <c r="B21" s="84"/>
      <c r="C21" s="85">
        <v>4430</v>
      </c>
      <c r="D21" s="90" t="s">
        <v>40</v>
      </c>
      <c r="E21" s="86"/>
      <c r="F21" s="86">
        <v>4100</v>
      </c>
    </row>
    <row r="22" spans="1:6" s="87" customFormat="1" ht="15.75" customHeight="1">
      <c r="A22" s="84"/>
      <c r="B22" s="84"/>
      <c r="C22" s="85">
        <v>4480</v>
      </c>
      <c r="D22" s="90" t="s">
        <v>42</v>
      </c>
      <c r="E22" s="86"/>
      <c r="F22" s="86">
        <v>30000</v>
      </c>
    </row>
    <row r="23" spans="1:6" s="87" customFormat="1" ht="15.75" customHeight="1">
      <c r="A23" s="84"/>
      <c r="B23" s="84"/>
      <c r="C23" s="85">
        <v>4520</v>
      </c>
      <c r="D23" s="90" t="s">
        <v>43</v>
      </c>
      <c r="E23" s="86"/>
      <c r="F23" s="86">
        <v>10000</v>
      </c>
    </row>
    <row r="24" spans="1:6" s="87" customFormat="1" ht="15.75" customHeight="1">
      <c r="A24" s="84"/>
      <c r="B24" s="84"/>
      <c r="C24" s="85">
        <v>4580</v>
      </c>
      <c r="D24" s="90" t="s">
        <v>47</v>
      </c>
      <c r="E24" s="86"/>
      <c r="F24" s="86">
        <v>3955</v>
      </c>
    </row>
    <row r="25" spans="1:6" s="87" customFormat="1" ht="15.75" customHeight="1">
      <c r="A25" s="84"/>
      <c r="B25" s="84"/>
      <c r="C25" s="85">
        <v>4590</v>
      </c>
      <c r="D25" s="90" t="s">
        <v>48</v>
      </c>
      <c r="E25" s="86"/>
      <c r="F25" s="86">
        <v>25000</v>
      </c>
    </row>
    <row r="26" spans="1:6" s="87" customFormat="1" ht="15.75" customHeight="1">
      <c r="A26" s="84"/>
      <c r="B26" s="84"/>
      <c r="C26" s="85">
        <v>4610</v>
      </c>
      <c r="D26" s="90" t="s">
        <v>49</v>
      </c>
      <c r="E26" s="86"/>
      <c r="F26" s="86">
        <v>17000</v>
      </c>
    </row>
    <row r="27" spans="1:6" s="37" customFormat="1" ht="17.25" customHeight="1">
      <c r="A27" s="270">
        <v>710</v>
      </c>
      <c r="B27" s="270"/>
      <c r="C27" s="271"/>
      <c r="D27" s="272" t="s">
        <v>50</v>
      </c>
      <c r="E27" s="273">
        <f>SUM(E28,E34)</f>
        <v>1098000</v>
      </c>
      <c r="F27" s="273">
        <f>SUM(F28,F34)</f>
        <v>1098000</v>
      </c>
    </row>
    <row r="28" spans="1:6" s="37" customFormat="1" ht="17.25" customHeight="1">
      <c r="A28" s="53"/>
      <c r="B28" s="53" t="s">
        <v>102</v>
      </c>
      <c r="C28" s="54"/>
      <c r="D28" s="274" t="s">
        <v>100</v>
      </c>
      <c r="E28" s="56">
        <f>SUM(E29)</f>
        <v>320000</v>
      </c>
      <c r="F28" s="56">
        <f>SUM(F30:F33)</f>
        <v>320000</v>
      </c>
    </row>
    <row r="29" spans="1:6" s="37" customFormat="1" ht="42.75" customHeight="1">
      <c r="A29" s="38"/>
      <c r="B29" s="38"/>
      <c r="C29" s="39">
        <v>2110</v>
      </c>
      <c r="D29" s="40" t="s">
        <v>5</v>
      </c>
      <c r="E29" s="41">
        <v>320000</v>
      </c>
      <c r="F29" s="41"/>
    </row>
    <row r="30" spans="1:6" s="87" customFormat="1" ht="15.75" customHeight="1">
      <c r="A30" s="84"/>
      <c r="B30" s="84"/>
      <c r="C30" s="85">
        <v>4010</v>
      </c>
      <c r="D30" s="90" t="s">
        <v>32</v>
      </c>
      <c r="E30" s="86"/>
      <c r="F30" s="86">
        <v>198160</v>
      </c>
    </row>
    <row r="31" spans="1:6" s="87" customFormat="1" ht="15.75" customHeight="1">
      <c r="A31" s="84"/>
      <c r="B31" s="84"/>
      <c r="C31" s="85">
        <v>4110</v>
      </c>
      <c r="D31" s="90" t="s">
        <v>34</v>
      </c>
      <c r="E31" s="86"/>
      <c r="F31" s="86">
        <v>34100</v>
      </c>
    </row>
    <row r="32" spans="1:6" s="87" customFormat="1" ht="15.75" customHeight="1">
      <c r="A32" s="84"/>
      <c r="B32" s="84"/>
      <c r="C32" s="85">
        <v>4120</v>
      </c>
      <c r="D32" s="90" t="s">
        <v>35</v>
      </c>
      <c r="E32" s="86"/>
      <c r="F32" s="86">
        <v>4860</v>
      </c>
    </row>
    <row r="33" spans="1:6" s="87" customFormat="1" ht="15.75" customHeight="1">
      <c r="A33" s="84"/>
      <c r="B33" s="84"/>
      <c r="C33" s="85">
        <v>4300</v>
      </c>
      <c r="D33" s="90" t="s">
        <v>25</v>
      </c>
      <c r="E33" s="86"/>
      <c r="F33" s="86">
        <v>82880</v>
      </c>
    </row>
    <row r="34" spans="1:6" s="37" customFormat="1" ht="17.25" customHeight="1">
      <c r="A34" s="53"/>
      <c r="B34" s="53">
        <v>71015</v>
      </c>
      <c r="C34" s="54"/>
      <c r="D34" s="55" t="s">
        <v>52</v>
      </c>
      <c r="E34" s="56">
        <f>SUM(E35:E35)</f>
        <v>778000</v>
      </c>
      <c r="F34" s="56">
        <f>SUM(F36:F55)</f>
        <v>778000</v>
      </c>
    </row>
    <row r="35" spans="1:6" s="37" customFormat="1" ht="42.75" customHeight="1">
      <c r="A35" s="38"/>
      <c r="B35" s="38"/>
      <c r="C35" s="39">
        <v>2110</v>
      </c>
      <c r="D35" s="40" t="s">
        <v>5</v>
      </c>
      <c r="E35" s="41">
        <v>778000</v>
      </c>
      <c r="F35" s="41"/>
    </row>
    <row r="36" spans="1:6" s="37" customFormat="1" ht="15.75" customHeight="1">
      <c r="A36" s="38"/>
      <c r="B36" s="38"/>
      <c r="C36" s="39">
        <v>3020</v>
      </c>
      <c r="D36" s="40" t="s">
        <v>31</v>
      </c>
      <c r="E36" s="41"/>
      <c r="F36" s="41">
        <v>440</v>
      </c>
    </row>
    <row r="37" spans="1:6" s="37" customFormat="1" ht="15.75" customHeight="1">
      <c r="A37" s="38"/>
      <c r="B37" s="38"/>
      <c r="C37" s="39">
        <v>4010</v>
      </c>
      <c r="D37" s="40" t="s">
        <v>32</v>
      </c>
      <c r="E37" s="41"/>
      <c r="F37" s="41">
        <v>141386</v>
      </c>
    </row>
    <row r="38" spans="1:6" s="37" customFormat="1" ht="15.75" customHeight="1">
      <c r="A38" s="38"/>
      <c r="B38" s="38"/>
      <c r="C38" s="39">
        <v>4020</v>
      </c>
      <c r="D38" s="40" t="s">
        <v>53</v>
      </c>
      <c r="E38" s="41"/>
      <c r="F38" s="41">
        <v>366645</v>
      </c>
    </row>
    <row r="39" spans="1:6" s="37" customFormat="1" ht="15.75" customHeight="1">
      <c r="A39" s="38"/>
      <c r="B39" s="38"/>
      <c r="C39" s="39">
        <v>4040</v>
      </c>
      <c r="D39" s="40" t="s">
        <v>33</v>
      </c>
      <c r="E39" s="41"/>
      <c r="F39" s="41">
        <v>41602</v>
      </c>
    </row>
    <row r="40" spans="1:6" s="37" customFormat="1" ht="15.75" customHeight="1">
      <c r="A40" s="38"/>
      <c r="B40" s="38"/>
      <c r="C40" s="39">
        <v>4110</v>
      </c>
      <c r="D40" s="40" t="s">
        <v>34</v>
      </c>
      <c r="E40" s="41"/>
      <c r="F40" s="41">
        <v>93987</v>
      </c>
    </row>
    <row r="41" spans="1:6" s="37" customFormat="1" ht="15.75" customHeight="1">
      <c r="A41" s="38"/>
      <c r="B41" s="38"/>
      <c r="C41" s="39">
        <v>4120</v>
      </c>
      <c r="D41" s="40" t="s">
        <v>35</v>
      </c>
      <c r="E41" s="41"/>
      <c r="F41" s="41">
        <v>9962</v>
      </c>
    </row>
    <row r="42" spans="1:6" s="37" customFormat="1" ht="15.75" customHeight="1">
      <c r="A42" s="38"/>
      <c r="B42" s="38"/>
      <c r="C42" s="39">
        <v>4170</v>
      </c>
      <c r="D42" s="40" t="s">
        <v>36</v>
      </c>
      <c r="E42" s="41"/>
      <c r="F42" s="41">
        <v>750</v>
      </c>
    </row>
    <row r="43" spans="1:6" s="37" customFormat="1" ht="15.75" customHeight="1">
      <c r="A43" s="38"/>
      <c r="B43" s="38"/>
      <c r="C43" s="39">
        <v>4210</v>
      </c>
      <c r="D43" s="40" t="s">
        <v>26</v>
      </c>
      <c r="E43" s="41"/>
      <c r="F43" s="41">
        <v>18615</v>
      </c>
    </row>
    <row r="44" spans="1:6" s="37" customFormat="1" ht="15.75" customHeight="1">
      <c r="A44" s="38"/>
      <c r="B44" s="38"/>
      <c r="C44" s="39">
        <v>4260</v>
      </c>
      <c r="D44" s="40" t="s">
        <v>37</v>
      </c>
      <c r="E44" s="41"/>
      <c r="F44" s="41">
        <v>15721</v>
      </c>
    </row>
    <row r="45" spans="1:6" s="37" customFormat="1" ht="15.75" customHeight="1">
      <c r="A45" s="38"/>
      <c r="B45" s="38"/>
      <c r="C45" s="39">
        <v>4270</v>
      </c>
      <c r="D45" s="40" t="s">
        <v>38</v>
      </c>
      <c r="E45" s="41"/>
      <c r="F45" s="41">
        <v>5580</v>
      </c>
    </row>
    <row r="46" spans="1:6" s="37" customFormat="1" ht="15.75" customHeight="1">
      <c r="A46" s="38"/>
      <c r="B46" s="38"/>
      <c r="C46" s="39">
        <v>4280</v>
      </c>
      <c r="D46" s="40" t="s">
        <v>51</v>
      </c>
      <c r="E46" s="41"/>
      <c r="F46" s="41">
        <v>886</v>
      </c>
    </row>
    <row r="47" spans="1:6" s="37" customFormat="1" ht="15.75" customHeight="1">
      <c r="A47" s="38"/>
      <c r="B47" s="38"/>
      <c r="C47" s="39">
        <v>4300</v>
      </c>
      <c r="D47" s="40" t="s">
        <v>25</v>
      </c>
      <c r="E47" s="41"/>
      <c r="F47" s="41">
        <v>53038</v>
      </c>
    </row>
    <row r="48" spans="1:6" s="37" customFormat="1" ht="15.75" customHeight="1">
      <c r="A48" s="38"/>
      <c r="B48" s="38"/>
      <c r="C48" s="39">
        <v>4360</v>
      </c>
      <c r="D48" s="40" t="s">
        <v>95</v>
      </c>
      <c r="E48" s="41"/>
      <c r="F48" s="41">
        <v>4152</v>
      </c>
    </row>
    <row r="49" spans="1:6" s="37" customFormat="1" ht="15.75" customHeight="1">
      <c r="A49" s="38"/>
      <c r="B49" s="38"/>
      <c r="C49" s="39">
        <v>4410</v>
      </c>
      <c r="D49" s="40" t="s">
        <v>39</v>
      </c>
      <c r="E49" s="41"/>
      <c r="F49" s="41">
        <v>3118</v>
      </c>
    </row>
    <row r="50" spans="1:6" s="37" customFormat="1" ht="15.75" customHeight="1">
      <c r="A50" s="38"/>
      <c r="B50" s="38"/>
      <c r="C50" s="39">
        <v>4430</v>
      </c>
      <c r="D50" s="40" t="s">
        <v>40</v>
      </c>
      <c r="E50" s="41"/>
      <c r="F50" s="41">
        <v>4405</v>
      </c>
    </row>
    <row r="51" spans="1:6" s="37" customFormat="1" ht="15.75" customHeight="1">
      <c r="A51" s="38"/>
      <c r="B51" s="38"/>
      <c r="C51" s="39">
        <v>4440</v>
      </c>
      <c r="D51" s="40" t="s">
        <v>41</v>
      </c>
      <c r="E51" s="41"/>
      <c r="F51" s="41">
        <v>13036</v>
      </c>
    </row>
    <row r="52" spans="1:6" s="37" customFormat="1" ht="15.75" customHeight="1">
      <c r="A52" s="38"/>
      <c r="B52" s="38"/>
      <c r="C52" s="39">
        <v>4480</v>
      </c>
      <c r="D52" s="40" t="s">
        <v>42</v>
      </c>
      <c r="E52" s="41"/>
      <c r="F52" s="41">
        <v>1231</v>
      </c>
    </row>
    <row r="53" spans="1:6" s="37" customFormat="1" ht="15.75" customHeight="1">
      <c r="A53" s="38"/>
      <c r="B53" s="38"/>
      <c r="C53" s="39">
        <v>4550</v>
      </c>
      <c r="D53" s="40" t="s">
        <v>54</v>
      </c>
      <c r="E53" s="41"/>
      <c r="F53" s="41">
        <v>1150</v>
      </c>
    </row>
    <row r="54" spans="1:6" s="37" customFormat="1" ht="15.75" customHeight="1">
      <c r="A54" s="38"/>
      <c r="B54" s="38"/>
      <c r="C54" s="39">
        <v>4610</v>
      </c>
      <c r="D54" s="40" t="s">
        <v>49</v>
      </c>
      <c r="E54" s="41"/>
      <c r="F54" s="41">
        <v>1296</v>
      </c>
    </row>
    <row r="55" spans="1:6" s="37" customFormat="1" ht="27.75" customHeight="1">
      <c r="A55" s="38"/>
      <c r="B55" s="38"/>
      <c r="C55" s="39">
        <v>4700</v>
      </c>
      <c r="D55" s="40" t="s">
        <v>96</v>
      </c>
      <c r="E55" s="41"/>
      <c r="F55" s="41">
        <v>1000</v>
      </c>
    </row>
    <row r="56" spans="1:6" s="37" customFormat="1" ht="16.5" customHeight="1">
      <c r="A56" s="270">
        <v>750</v>
      </c>
      <c r="B56" s="270"/>
      <c r="C56" s="271"/>
      <c r="D56" s="272" t="s">
        <v>55</v>
      </c>
      <c r="E56" s="273">
        <f>SUM(E57,E62)</f>
        <v>64841</v>
      </c>
      <c r="F56" s="273">
        <f>SUM(F57,F62)</f>
        <v>64841</v>
      </c>
    </row>
    <row r="57" spans="1:6" s="228" customFormat="1" ht="17.25" customHeight="1">
      <c r="A57" s="224"/>
      <c r="B57" s="224">
        <v>75011</v>
      </c>
      <c r="C57" s="225"/>
      <c r="D57" s="226" t="s">
        <v>56</v>
      </c>
      <c r="E57" s="227">
        <f>SUM(E58)</f>
        <v>39841</v>
      </c>
      <c r="F57" s="227">
        <f>SUM(F59:F61)</f>
        <v>39841</v>
      </c>
    </row>
    <row r="58" spans="1:6" s="228" customFormat="1" ht="42.75" customHeight="1">
      <c r="A58" s="224"/>
      <c r="B58" s="224"/>
      <c r="C58" s="225">
        <v>2110</v>
      </c>
      <c r="D58" s="226" t="s">
        <v>5</v>
      </c>
      <c r="E58" s="227">
        <v>39841</v>
      </c>
      <c r="F58" s="227"/>
    </row>
    <row r="59" spans="1:6" s="233" customFormat="1" ht="15.75" customHeight="1">
      <c r="A59" s="229"/>
      <c r="B59" s="229"/>
      <c r="C59" s="230">
        <v>4010</v>
      </c>
      <c r="D59" s="231" t="s">
        <v>32</v>
      </c>
      <c r="E59" s="232"/>
      <c r="F59" s="232">
        <v>33300</v>
      </c>
    </row>
    <row r="60" spans="1:6" s="233" customFormat="1" ht="15.75" customHeight="1">
      <c r="A60" s="229"/>
      <c r="B60" s="229"/>
      <c r="C60" s="230">
        <v>4110</v>
      </c>
      <c r="D60" s="231" t="s">
        <v>34</v>
      </c>
      <c r="E60" s="232"/>
      <c r="F60" s="232">
        <v>5723</v>
      </c>
    </row>
    <row r="61" spans="1:6" s="233" customFormat="1" ht="15.75" customHeight="1">
      <c r="A61" s="229"/>
      <c r="B61" s="229"/>
      <c r="C61" s="230">
        <v>4120</v>
      </c>
      <c r="D61" s="231" t="s">
        <v>35</v>
      </c>
      <c r="E61" s="232"/>
      <c r="F61" s="232">
        <v>818</v>
      </c>
    </row>
    <row r="62" spans="1:6" s="37" customFormat="1" ht="17.25" customHeight="1">
      <c r="A62" s="53"/>
      <c r="B62" s="53">
        <v>75045</v>
      </c>
      <c r="C62" s="54"/>
      <c r="D62" s="55" t="s">
        <v>10</v>
      </c>
      <c r="E62" s="56">
        <f>SUM(E63)</f>
        <v>25000</v>
      </c>
      <c r="F62" s="56">
        <f>SUM(F64:F68)</f>
        <v>25000</v>
      </c>
    </row>
    <row r="63" spans="1:6" s="37" customFormat="1" ht="42.75" customHeight="1">
      <c r="A63" s="38"/>
      <c r="B63" s="38"/>
      <c r="C63" s="39">
        <v>2110</v>
      </c>
      <c r="D63" s="40" t="s">
        <v>5</v>
      </c>
      <c r="E63" s="41">
        <v>25000</v>
      </c>
      <c r="F63" s="41"/>
    </row>
    <row r="64" spans="1:6" s="254" customFormat="1" ht="15.75" customHeight="1">
      <c r="A64" s="84"/>
      <c r="B64" s="84"/>
      <c r="C64" s="85">
        <v>4110</v>
      </c>
      <c r="D64" s="90" t="s">
        <v>34</v>
      </c>
      <c r="E64" s="86"/>
      <c r="F64" s="86">
        <v>1260</v>
      </c>
    </row>
    <row r="65" spans="1:6" s="254" customFormat="1" ht="15.75" customHeight="1">
      <c r="A65" s="84"/>
      <c r="B65" s="84"/>
      <c r="C65" s="85">
        <v>4120</v>
      </c>
      <c r="D65" s="90" t="s">
        <v>35</v>
      </c>
      <c r="E65" s="86"/>
      <c r="F65" s="86">
        <v>175</v>
      </c>
    </row>
    <row r="66" spans="1:6" s="254" customFormat="1" ht="15.75" customHeight="1">
      <c r="A66" s="84"/>
      <c r="B66" s="84"/>
      <c r="C66" s="85">
        <v>4170</v>
      </c>
      <c r="D66" s="90" t="s">
        <v>36</v>
      </c>
      <c r="E66" s="86"/>
      <c r="F66" s="86">
        <v>22800</v>
      </c>
    </row>
    <row r="67" spans="1:6" s="254" customFormat="1" ht="15.75" customHeight="1">
      <c r="A67" s="84"/>
      <c r="B67" s="84"/>
      <c r="C67" s="85">
        <v>4210</v>
      </c>
      <c r="D67" s="90" t="s">
        <v>26</v>
      </c>
      <c r="E67" s="86"/>
      <c r="F67" s="86">
        <v>590</v>
      </c>
    </row>
    <row r="68" spans="1:6" s="87" customFormat="1" ht="15.75" customHeight="1">
      <c r="A68" s="84"/>
      <c r="B68" s="84"/>
      <c r="C68" s="85">
        <v>4300</v>
      </c>
      <c r="D68" s="90" t="s">
        <v>25</v>
      </c>
      <c r="E68" s="86"/>
      <c r="F68" s="86">
        <v>175</v>
      </c>
    </row>
    <row r="69" spans="1:6" s="37" customFormat="1" ht="18" customHeight="1">
      <c r="A69" s="270">
        <v>754</v>
      </c>
      <c r="B69" s="270"/>
      <c r="C69" s="271"/>
      <c r="D69" s="272" t="s">
        <v>11</v>
      </c>
      <c r="E69" s="273">
        <f>SUM(E70)</f>
        <v>6633262</v>
      </c>
      <c r="F69" s="273">
        <f>SUM(F70)</f>
        <v>6633262</v>
      </c>
    </row>
    <row r="70" spans="1:6" s="253" customFormat="1" ht="17.25" customHeight="1">
      <c r="A70" s="53"/>
      <c r="B70" s="53">
        <v>75411</v>
      </c>
      <c r="C70" s="54"/>
      <c r="D70" s="55" t="s">
        <v>12</v>
      </c>
      <c r="E70" s="56">
        <f>SUM(E71,J73)</f>
        <v>6633262</v>
      </c>
      <c r="F70" s="56">
        <f>SUM(F72:F98)</f>
        <v>6633262</v>
      </c>
    </row>
    <row r="71" spans="1:6" s="253" customFormat="1" ht="42.75" customHeight="1">
      <c r="A71" s="38"/>
      <c r="B71" s="38"/>
      <c r="C71" s="39">
        <v>2110</v>
      </c>
      <c r="D71" s="40" t="s">
        <v>5</v>
      </c>
      <c r="E71" s="41">
        <v>6633262</v>
      </c>
      <c r="F71" s="41"/>
    </row>
    <row r="72" spans="1:6" s="253" customFormat="1" ht="28.5" customHeight="1">
      <c r="A72" s="38"/>
      <c r="B72" s="38"/>
      <c r="C72" s="39">
        <v>3070</v>
      </c>
      <c r="D72" s="40" t="s">
        <v>57</v>
      </c>
      <c r="E72" s="41"/>
      <c r="F72" s="41">
        <v>305158</v>
      </c>
    </row>
    <row r="73" spans="1:6" s="253" customFormat="1" ht="15.75" customHeight="1">
      <c r="A73" s="38"/>
      <c r="B73" s="38"/>
      <c r="C73" s="39">
        <v>4010</v>
      </c>
      <c r="D73" s="40" t="s">
        <v>32</v>
      </c>
      <c r="E73" s="41"/>
      <c r="F73" s="41">
        <v>39724</v>
      </c>
    </row>
    <row r="74" spans="1:6" s="253" customFormat="1" ht="15.75" customHeight="1">
      <c r="A74" s="38"/>
      <c r="B74" s="38"/>
      <c r="C74" s="39">
        <v>4020</v>
      </c>
      <c r="D74" s="40" t="s">
        <v>53</v>
      </c>
      <c r="E74" s="41"/>
      <c r="F74" s="41">
        <v>89447</v>
      </c>
    </row>
    <row r="75" spans="1:6" s="37" customFormat="1" ht="15.75" customHeight="1">
      <c r="A75" s="38"/>
      <c r="B75" s="38"/>
      <c r="C75" s="39">
        <v>4040</v>
      </c>
      <c r="D75" s="40" t="s">
        <v>33</v>
      </c>
      <c r="E75" s="41"/>
      <c r="F75" s="41">
        <v>10980</v>
      </c>
    </row>
    <row r="76" spans="1:6" s="253" customFormat="1" ht="15.75" customHeight="1">
      <c r="A76" s="38"/>
      <c r="B76" s="38"/>
      <c r="C76" s="39">
        <v>4050</v>
      </c>
      <c r="D76" s="40" t="s">
        <v>58</v>
      </c>
      <c r="E76" s="41"/>
      <c r="F76" s="41">
        <v>4661803</v>
      </c>
    </row>
    <row r="77" spans="1:6" s="253" customFormat="1" ht="29.25" customHeight="1">
      <c r="A77" s="38"/>
      <c r="B77" s="38"/>
      <c r="C77" s="39">
        <v>4060</v>
      </c>
      <c r="D77" s="40" t="s">
        <v>109</v>
      </c>
      <c r="E77" s="41"/>
      <c r="F77" s="41">
        <v>110111</v>
      </c>
    </row>
    <row r="78" spans="1:6" s="37" customFormat="1" ht="29.25" customHeight="1">
      <c r="A78" s="38"/>
      <c r="B78" s="38"/>
      <c r="C78" s="39">
        <v>4070</v>
      </c>
      <c r="D78" s="40" t="s">
        <v>59</v>
      </c>
      <c r="E78" s="41"/>
      <c r="F78" s="41">
        <v>388883</v>
      </c>
    </row>
    <row r="79" spans="1:6" s="37" customFormat="1" ht="29.25" customHeight="1">
      <c r="A79" s="38"/>
      <c r="B79" s="38"/>
      <c r="C79" s="39">
        <v>4080</v>
      </c>
      <c r="D79" s="40" t="s">
        <v>129</v>
      </c>
      <c r="E79" s="41"/>
      <c r="F79" s="41">
        <v>77535</v>
      </c>
    </row>
    <row r="80" spans="1:6" s="37" customFormat="1" ht="15.75" customHeight="1">
      <c r="A80" s="38"/>
      <c r="B80" s="38"/>
      <c r="C80" s="39">
        <v>4110</v>
      </c>
      <c r="D80" s="40" t="s">
        <v>34</v>
      </c>
      <c r="E80" s="41"/>
      <c r="F80" s="41">
        <v>26850</v>
      </c>
    </row>
    <row r="81" spans="1:6" s="37" customFormat="1" ht="15.75" customHeight="1">
      <c r="A81" s="38"/>
      <c r="B81" s="38"/>
      <c r="C81" s="39">
        <v>4120</v>
      </c>
      <c r="D81" s="40" t="s">
        <v>35</v>
      </c>
      <c r="E81" s="41"/>
      <c r="F81" s="41">
        <v>3447</v>
      </c>
    </row>
    <row r="82" spans="1:6" s="37" customFormat="1" ht="15.75" customHeight="1">
      <c r="A82" s="38"/>
      <c r="B82" s="38"/>
      <c r="C82" s="39">
        <v>4170</v>
      </c>
      <c r="D82" s="40" t="s">
        <v>36</v>
      </c>
      <c r="E82" s="41"/>
      <c r="F82" s="41">
        <v>15000</v>
      </c>
    </row>
    <row r="83" spans="1:6" s="253" customFormat="1" ht="29.25" customHeight="1">
      <c r="A83" s="38"/>
      <c r="B83" s="38"/>
      <c r="C83" s="39">
        <v>4180</v>
      </c>
      <c r="D83" s="40" t="s">
        <v>110</v>
      </c>
      <c r="E83" s="41"/>
      <c r="F83" s="41">
        <v>434864</v>
      </c>
    </row>
    <row r="84" spans="1:6" s="37" customFormat="1" ht="15.75" customHeight="1">
      <c r="A84" s="38"/>
      <c r="B84" s="38"/>
      <c r="C84" s="39">
        <v>4210</v>
      </c>
      <c r="D84" s="40" t="s">
        <v>26</v>
      </c>
      <c r="E84" s="41"/>
      <c r="F84" s="41">
        <v>153511</v>
      </c>
    </row>
    <row r="85" spans="1:6" s="37" customFormat="1" ht="15.75" customHeight="1">
      <c r="A85" s="38"/>
      <c r="B85" s="38"/>
      <c r="C85" s="39">
        <v>4220</v>
      </c>
      <c r="D85" s="40" t="s">
        <v>60</v>
      </c>
      <c r="E85" s="41"/>
      <c r="F85" s="41">
        <v>9000</v>
      </c>
    </row>
    <row r="86" spans="1:6" s="37" customFormat="1" ht="15.75" customHeight="1">
      <c r="A86" s="38"/>
      <c r="B86" s="38"/>
      <c r="C86" s="39">
        <v>4230</v>
      </c>
      <c r="D86" s="40" t="s">
        <v>61</v>
      </c>
      <c r="E86" s="41"/>
      <c r="F86" s="41">
        <v>8000</v>
      </c>
    </row>
    <row r="87" spans="1:6" s="37" customFormat="1" ht="15.75" customHeight="1">
      <c r="A87" s="38"/>
      <c r="B87" s="38"/>
      <c r="C87" s="39">
        <v>4250</v>
      </c>
      <c r="D87" s="40" t="s">
        <v>62</v>
      </c>
      <c r="E87" s="41"/>
      <c r="F87" s="41">
        <v>16000</v>
      </c>
    </row>
    <row r="88" spans="1:6" s="37" customFormat="1" ht="15.75" customHeight="1">
      <c r="A88" s="38"/>
      <c r="B88" s="38"/>
      <c r="C88" s="39">
        <v>4260</v>
      </c>
      <c r="D88" s="40" t="s">
        <v>37</v>
      </c>
      <c r="E88" s="41"/>
      <c r="F88" s="41">
        <v>71121</v>
      </c>
    </row>
    <row r="89" spans="1:6" s="37" customFormat="1" ht="15.75" customHeight="1">
      <c r="A89" s="38"/>
      <c r="B89" s="38"/>
      <c r="C89" s="39">
        <v>4270</v>
      </c>
      <c r="D89" s="40" t="s">
        <v>38</v>
      </c>
      <c r="E89" s="41"/>
      <c r="F89" s="41">
        <v>62477</v>
      </c>
    </row>
    <row r="90" spans="1:6" s="37" customFormat="1" ht="15.75" customHeight="1">
      <c r="A90" s="38"/>
      <c r="B90" s="38"/>
      <c r="C90" s="39">
        <v>4280</v>
      </c>
      <c r="D90" s="40" t="s">
        <v>51</v>
      </c>
      <c r="E90" s="41"/>
      <c r="F90" s="41">
        <v>34300</v>
      </c>
    </row>
    <row r="91" spans="1:6" s="37" customFormat="1" ht="15.75" customHeight="1">
      <c r="A91" s="38"/>
      <c r="B91" s="38"/>
      <c r="C91" s="39">
        <v>4300</v>
      </c>
      <c r="D91" s="40" t="s">
        <v>25</v>
      </c>
      <c r="E91" s="41"/>
      <c r="F91" s="41">
        <v>48000</v>
      </c>
    </row>
    <row r="92" spans="1:6" s="37" customFormat="1" ht="15.75" customHeight="1">
      <c r="A92" s="38"/>
      <c r="B92" s="38"/>
      <c r="C92" s="39">
        <v>4360</v>
      </c>
      <c r="D92" s="40" t="s">
        <v>95</v>
      </c>
      <c r="E92" s="41"/>
      <c r="F92" s="41">
        <v>10895</v>
      </c>
    </row>
    <row r="93" spans="1:6" s="37" customFormat="1" ht="15.75" customHeight="1">
      <c r="A93" s="38"/>
      <c r="B93" s="38"/>
      <c r="C93" s="39">
        <v>4410</v>
      </c>
      <c r="D93" s="40" t="s">
        <v>39</v>
      </c>
      <c r="E93" s="41"/>
      <c r="F93" s="41">
        <v>9300</v>
      </c>
    </row>
    <row r="94" spans="1:6" s="37" customFormat="1" ht="15.75" customHeight="1">
      <c r="A94" s="38"/>
      <c r="B94" s="38"/>
      <c r="C94" s="39">
        <v>4430</v>
      </c>
      <c r="D94" s="40" t="s">
        <v>40</v>
      </c>
      <c r="E94" s="41"/>
      <c r="F94" s="41">
        <v>3700</v>
      </c>
    </row>
    <row r="95" spans="1:6" s="37" customFormat="1" ht="15.75" customHeight="1">
      <c r="A95" s="38"/>
      <c r="B95" s="38"/>
      <c r="C95" s="39">
        <v>4440</v>
      </c>
      <c r="D95" s="40" t="s">
        <v>41</v>
      </c>
      <c r="E95" s="41"/>
      <c r="F95" s="41">
        <v>4800</v>
      </c>
    </row>
    <row r="96" spans="1:6" s="37" customFormat="1" ht="15.75" customHeight="1">
      <c r="A96" s="38"/>
      <c r="B96" s="38"/>
      <c r="C96" s="39">
        <v>4480</v>
      </c>
      <c r="D96" s="40" t="s">
        <v>42</v>
      </c>
      <c r="E96" s="41"/>
      <c r="F96" s="41">
        <v>24156</v>
      </c>
    </row>
    <row r="97" spans="1:6" s="37" customFormat="1" ht="15.75" customHeight="1">
      <c r="A97" s="38"/>
      <c r="B97" s="38"/>
      <c r="C97" s="39">
        <v>4550</v>
      </c>
      <c r="D97" s="40" t="s">
        <v>54</v>
      </c>
      <c r="E97" s="41"/>
      <c r="F97" s="41">
        <v>3700</v>
      </c>
    </row>
    <row r="98" spans="1:6" s="37" customFormat="1" ht="28.5" customHeight="1">
      <c r="A98" s="38"/>
      <c r="B98" s="38"/>
      <c r="C98" s="39">
        <v>4700</v>
      </c>
      <c r="D98" s="40" t="s">
        <v>96</v>
      </c>
      <c r="E98" s="41"/>
      <c r="F98" s="41">
        <v>10500</v>
      </c>
    </row>
    <row r="99" spans="1:6" s="37" customFormat="1" ht="17.25" customHeight="1">
      <c r="A99" s="270" t="s">
        <v>114</v>
      </c>
      <c r="B99" s="270"/>
      <c r="C99" s="271"/>
      <c r="D99" s="272" t="s">
        <v>111</v>
      </c>
      <c r="E99" s="273">
        <f>AVERAGE(E100)</f>
        <v>313020</v>
      </c>
      <c r="F99" s="273">
        <f>AVERAGE(F100)</f>
        <v>313020</v>
      </c>
    </row>
    <row r="100" spans="1:6" s="37" customFormat="1" ht="17.25" customHeight="1">
      <c r="A100" s="53"/>
      <c r="B100" s="53" t="s">
        <v>113</v>
      </c>
      <c r="C100" s="54"/>
      <c r="D100" s="55" t="s">
        <v>112</v>
      </c>
      <c r="E100" s="56">
        <f>SUM(E101)</f>
        <v>313020</v>
      </c>
      <c r="F100" s="56">
        <f>SUM(F102:F108)</f>
        <v>313020</v>
      </c>
    </row>
    <row r="101" spans="1:6" s="37" customFormat="1" ht="47.25" customHeight="1">
      <c r="A101" s="38"/>
      <c r="B101" s="38"/>
      <c r="C101" s="39">
        <v>2110</v>
      </c>
      <c r="D101" s="60" t="s">
        <v>5</v>
      </c>
      <c r="E101" s="41">
        <v>313020</v>
      </c>
      <c r="F101" s="41"/>
    </row>
    <row r="102" spans="1:6" s="87" customFormat="1" ht="60" customHeight="1">
      <c r="A102" s="84"/>
      <c r="B102" s="84"/>
      <c r="C102" s="91">
        <v>2360</v>
      </c>
      <c r="D102" s="61" t="s">
        <v>115</v>
      </c>
      <c r="E102" s="92"/>
      <c r="F102" s="86">
        <v>182178</v>
      </c>
    </row>
    <row r="103" spans="1:6" s="87" customFormat="1" ht="15.75" customHeight="1">
      <c r="A103" s="84"/>
      <c r="B103" s="84"/>
      <c r="C103" s="91">
        <v>4010</v>
      </c>
      <c r="D103" s="90" t="s">
        <v>32</v>
      </c>
      <c r="E103" s="92"/>
      <c r="F103" s="86">
        <v>4200</v>
      </c>
    </row>
    <row r="104" spans="1:6" s="87" customFormat="1" ht="15.75" customHeight="1">
      <c r="A104" s="84"/>
      <c r="B104" s="84"/>
      <c r="C104" s="91">
        <v>4110</v>
      </c>
      <c r="D104" s="90" t="s">
        <v>34</v>
      </c>
      <c r="E104" s="92"/>
      <c r="F104" s="86">
        <v>719</v>
      </c>
    </row>
    <row r="105" spans="1:6" s="87" customFormat="1" ht="15.75" customHeight="1">
      <c r="A105" s="84"/>
      <c r="B105" s="84"/>
      <c r="C105" s="91">
        <v>4120</v>
      </c>
      <c r="D105" s="90" t="s">
        <v>35</v>
      </c>
      <c r="E105" s="92"/>
      <c r="F105" s="86">
        <v>103</v>
      </c>
    </row>
    <row r="106" spans="1:6" s="87" customFormat="1" ht="15.75" customHeight="1">
      <c r="A106" s="84"/>
      <c r="B106" s="84"/>
      <c r="C106" s="91">
        <v>4170</v>
      </c>
      <c r="D106" s="90" t="s">
        <v>36</v>
      </c>
      <c r="E106" s="92"/>
      <c r="F106" s="86">
        <v>0</v>
      </c>
    </row>
    <row r="107" spans="1:6" s="87" customFormat="1" ht="15.75" customHeight="1">
      <c r="A107" s="84"/>
      <c r="B107" s="84"/>
      <c r="C107" s="85">
        <v>4210</v>
      </c>
      <c r="D107" s="93" t="s">
        <v>26</v>
      </c>
      <c r="E107" s="86"/>
      <c r="F107" s="86">
        <v>4368</v>
      </c>
    </row>
    <row r="108" spans="1:6" s="87" customFormat="1" ht="15.75" customHeight="1">
      <c r="A108" s="84"/>
      <c r="B108" s="84"/>
      <c r="C108" s="85">
        <v>4300</v>
      </c>
      <c r="D108" s="90" t="s">
        <v>25</v>
      </c>
      <c r="E108" s="86"/>
      <c r="F108" s="86">
        <v>121452</v>
      </c>
    </row>
    <row r="109" spans="1:6" s="37" customFormat="1" ht="17.25" customHeight="1">
      <c r="A109" s="224">
        <v>851</v>
      </c>
      <c r="B109" s="270"/>
      <c r="C109" s="271"/>
      <c r="D109" s="272" t="s">
        <v>13</v>
      </c>
      <c r="E109" s="273">
        <f>SUM(E110)</f>
        <v>1598409</v>
      </c>
      <c r="F109" s="273">
        <f>SUM(F110)</f>
        <v>1598409</v>
      </c>
    </row>
    <row r="110" spans="1:6" s="228" customFormat="1" ht="33.75" customHeight="1">
      <c r="A110" s="224"/>
      <c r="B110" s="224">
        <v>85156</v>
      </c>
      <c r="C110" s="225"/>
      <c r="D110" s="226" t="s">
        <v>14</v>
      </c>
      <c r="E110" s="227">
        <f>SUM(E111)</f>
        <v>1598409</v>
      </c>
      <c r="F110" s="227">
        <f>SUM(F112)</f>
        <v>1598409</v>
      </c>
    </row>
    <row r="111" spans="1:6" s="228" customFormat="1" ht="42.75" customHeight="1">
      <c r="A111" s="224"/>
      <c r="B111" s="224"/>
      <c r="C111" s="225">
        <v>2110</v>
      </c>
      <c r="D111" s="226" t="s">
        <v>5</v>
      </c>
      <c r="E111" s="227">
        <v>1598409</v>
      </c>
      <c r="F111" s="227"/>
    </row>
    <row r="112" spans="1:6" s="228" customFormat="1" ht="15.75" customHeight="1">
      <c r="A112" s="224"/>
      <c r="B112" s="224"/>
      <c r="C112" s="225">
        <v>4130</v>
      </c>
      <c r="D112" s="226" t="s">
        <v>63</v>
      </c>
      <c r="E112" s="227"/>
      <c r="F112" s="227">
        <v>1598409</v>
      </c>
    </row>
    <row r="113" spans="1:6" s="37" customFormat="1" ht="17.25" customHeight="1">
      <c r="A113" s="270" t="s">
        <v>99</v>
      </c>
      <c r="B113" s="270"/>
      <c r="C113" s="271"/>
      <c r="D113" s="272" t="s">
        <v>64</v>
      </c>
      <c r="E113" s="273">
        <f>SUM(E114,E135,E138)</f>
        <v>711730</v>
      </c>
      <c r="F113" s="273">
        <f>SUM(F114,F135,F138)</f>
        <v>711730</v>
      </c>
    </row>
    <row r="114" spans="1:6" s="37" customFormat="1" ht="17.25" customHeight="1">
      <c r="A114" s="53"/>
      <c r="B114" s="53">
        <v>85203</v>
      </c>
      <c r="C114" s="54"/>
      <c r="D114" s="55" t="s">
        <v>16</v>
      </c>
      <c r="E114" s="56">
        <f>SUM(E115,)</f>
        <v>696420</v>
      </c>
      <c r="F114" s="56">
        <f>SUM(F116:F134)</f>
        <v>696420</v>
      </c>
    </row>
    <row r="115" spans="1:6" s="37" customFormat="1" ht="43.5" customHeight="1">
      <c r="A115" s="38"/>
      <c r="B115" s="38"/>
      <c r="C115" s="39">
        <v>2110</v>
      </c>
      <c r="D115" s="40" t="s">
        <v>5</v>
      </c>
      <c r="E115" s="41">
        <v>696420</v>
      </c>
      <c r="F115" s="41"/>
    </row>
    <row r="116" spans="1:6" s="37" customFormat="1" ht="15.75" customHeight="1">
      <c r="A116" s="38"/>
      <c r="B116" s="38"/>
      <c r="C116" s="85">
        <v>3020</v>
      </c>
      <c r="D116" s="40" t="s">
        <v>31</v>
      </c>
      <c r="E116" s="86"/>
      <c r="F116" s="86">
        <v>500</v>
      </c>
    </row>
    <row r="117" spans="1:6" s="87" customFormat="1" ht="15.75" customHeight="1">
      <c r="A117" s="84"/>
      <c r="B117" s="84"/>
      <c r="C117" s="85">
        <v>4010</v>
      </c>
      <c r="D117" s="90" t="s">
        <v>32</v>
      </c>
      <c r="E117" s="86"/>
      <c r="F117" s="86">
        <v>366950</v>
      </c>
    </row>
    <row r="118" spans="1:6" s="254" customFormat="1" ht="15.75" customHeight="1">
      <c r="A118" s="84"/>
      <c r="B118" s="84"/>
      <c r="C118" s="85">
        <v>4040</v>
      </c>
      <c r="D118" s="90" t="s">
        <v>33</v>
      </c>
      <c r="E118" s="86"/>
      <c r="F118" s="86">
        <v>22522</v>
      </c>
    </row>
    <row r="119" spans="1:6" s="87" customFormat="1" ht="15.75" customHeight="1">
      <c r="A119" s="84"/>
      <c r="B119" s="84"/>
      <c r="C119" s="85">
        <v>4110</v>
      </c>
      <c r="D119" s="90" t="s">
        <v>34</v>
      </c>
      <c r="E119" s="86"/>
      <c r="F119" s="86">
        <v>69170</v>
      </c>
    </row>
    <row r="120" spans="1:6" s="87" customFormat="1" ht="15.75" customHeight="1">
      <c r="A120" s="84"/>
      <c r="B120" s="84"/>
      <c r="C120" s="85">
        <v>4120</v>
      </c>
      <c r="D120" s="90" t="s">
        <v>35</v>
      </c>
      <c r="E120" s="86"/>
      <c r="F120" s="86">
        <v>9378</v>
      </c>
    </row>
    <row r="121" spans="1:6" s="87" customFormat="1" ht="15.75" customHeight="1">
      <c r="A121" s="84"/>
      <c r="B121" s="84"/>
      <c r="C121" s="85">
        <v>4170</v>
      </c>
      <c r="D121" s="90" t="s">
        <v>36</v>
      </c>
      <c r="E121" s="86"/>
      <c r="F121" s="86">
        <v>1500</v>
      </c>
    </row>
    <row r="122" spans="1:6" s="254" customFormat="1" ht="15.75" customHeight="1">
      <c r="A122" s="84"/>
      <c r="B122" s="84"/>
      <c r="C122" s="85">
        <v>4210</v>
      </c>
      <c r="D122" s="90" t="s">
        <v>26</v>
      </c>
      <c r="E122" s="86"/>
      <c r="F122" s="86">
        <v>46394</v>
      </c>
    </row>
    <row r="123" spans="1:6" s="87" customFormat="1" ht="15.75" customHeight="1">
      <c r="A123" s="84"/>
      <c r="B123" s="84"/>
      <c r="C123" s="85">
        <v>4220</v>
      </c>
      <c r="D123" s="90" t="s">
        <v>60</v>
      </c>
      <c r="E123" s="86"/>
      <c r="F123" s="86">
        <v>16000</v>
      </c>
    </row>
    <row r="124" spans="1:6" s="87" customFormat="1" ht="15.75" customHeight="1">
      <c r="A124" s="84"/>
      <c r="B124" s="84"/>
      <c r="C124" s="85">
        <v>4260</v>
      </c>
      <c r="D124" s="90" t="s">
        <v>37</v>
      </c>
      <c r="E124" s="86"/>
      <c r="F124" s="86">
        <v>6000</v>
      </c>
    </row>
    <row r="125" spans="1:6" s="87" customFormat="1" ht="15.75" customHeight="1">
      <c r="A125" s="84"/>
      <c r="B125" s="84"/>
      <c r="C125" s="85">
        <v>4270</v>
      </c>
      <c r="D125" s="90" t="s">
        <v>38</v>
      </c>
      <c r="E125" s="86"/>
      <c r="F125" s="86">
        <v>27179</v>
      </c>
    </row>
    <row r="126" spans="1:6" s="87" customFormat="1" ht="15.75" customHeight="1">
      <c r="A126" s="84"/>
      <c r="B126" s="84"/>
      <c r="C126" s="85">
        <v>4280</v>
      </c>
      <c r="D126" s="90" t="s">
        <v>51</v>
      </c>
      <c r="E126" s="86"/>
      <c r="F126" s="86">
        <v>400</v>
      </c>
    </row>
    <row r="127" spans="1:6" s="87" customFormat="1" ht="15.75" customHeight="1">
      <c r="A127" s="84"/>
      <c r="B127" s="84"/>
      <c r="C127" s="85">
        <v>4300</v>
      </c>
      <c r="D127" s="90" t="s">
        <v>25</v>
      </c>
      <c r="E127" s="86"/>
      <c r="F127" s="86">
        <v>94824</v>
      </c>
    </row>
    <row r="128" spans="1:6" s="87" customFormat="1" ht="15.75" customHeight="1">
      <c r="A128" s="84"/>
      <c r="B128" s="84"/>
      <c r="C128" s="85">
        <v>4360</v>
      </c>
      <c r="D128" s="90" t="s">
        <v>95</v>
      </c>
      <c r="E128" s="86"/>
      <c r="F128" s="86">
        <v>3850</v>
      </c>
    </row>
    <row r="129" spans="1:6" s="87" customFormat="1" ht="15.75" customHeight="1">
      <c r="A129" s="84"/>
      <c r="B129" s="84"/>
      <c r="C129" s="85">
        <v>4410</v>
      </c>
      <c r="D129" s="90" t="s">
        <v>39</v>
      </c>
      <c r="E129" s="86"/>
      <c r="F129" s="86">
        <v>2000</v>
      </c>
    </row>
    <row r="130" spans="1:6" s="87" customFormat="1" ht="15.75" customHeight="1">
      <c r="A130" s="84"/>
      <c r="B130" s="84"/>
      <c r="C130" s="85">
        <v>4430</v>
      </c>
      <c r="D130" s="90" t="s">
        <v>40</v>
      </c>
      <c r="E130" s="86"/>
      <c r="F130" s="86">
        <v>900</v>
      </c>
    </row>
    <row r="131" spans="1:6" s="87" customFormat="1" ht="15.75" customHeight="1">
      <c r="A131" s="84"/>
      <c r="B131" s="84"/>
      <c r="C131" s="85">
        <v>4440</v>
      </c>
      <c r="D131" s="90" t="s">
        <v>41</v>
      </c>
      <c r="E131" s="86"/>
      <c r="F131" s="86">
        <v>11067</v>
      </c>
    </row>
    <row r="132" spans="1:6" s="87" customFormat="1" ht="15.75" customHeight="1">
      <c r="A132" s="84"/>
      <c r="B132" s="84"/>
      <c r="C132" s="85">
        <v>4480</v>
      </c>
      <c r="D132" s="90" t="s">
        <v>42</v>
      </c>
      <c r="E132" s="86"/>
      <c r="F132" s="86">
        <v>3716</v>
      </c>
    </row>
    <row r="133" spans="1:6" s="87" customFormat="1" ht="15.75" customHeight="1">
      <c r="A133" s="84"/>
      <c r="B133" s="84"/>
      <c r="C133" s="85">
        <v>4520</v>
      </c>
      <c r="D133" s="90" t="s">
        <v>43</v>
      </c>
      <c r="E133" s="86"/>
      <c r="F133" s="86">
        <v>3070</v>
      </c>
    </row>
    <row r="134" spans="1:6" s="87" customFormat="1" ht="31.5" customHeight="1">
      <c r="A134" s="84"/>
      <c r="B134" s="84"/>
      <c r="C134" s="85">
        <v>4700</v>
      </c>
      <c r="D134" s="90" t="s">
        <v>96</v>
      </c>
      <c r="E134" s="86"/>
      <c r="F134" s="86">
        <v>11000</v>
      </c>
    </row>
    <row r="135" spans="1:6" s="268" customFormat="1" ht="58.5" customHeight="1">
      <c r="A135" s="53"/>
      <c r="B135" s="53" t="s">
        <v>243</v>
      </c>
      <c r="C135" s="54"/>
      <c r="D135" s="55" t="s">
        <v>258</v>
      </c>
      <c r="E135" s="56">
        <f>SUM(E136:E136)</f>
        <v>110</v>
      </c>
      <c r="F135" s="56">
        <f>SUM(F137:F137)</f>
        <v>110</v>
      </c>
    </row>
    <row r="136" spans="1:6" s="252" customFormat="1" ht="43.5" customHeight="1">
      <c r="A136" s="224"/>
      <c r="B136" s="224"/>
      <c r="C136" s="225">
        <v>2110</v>
      </c>
      <c r="D136" s="226" t="s">
        <v>5</v>
      </c>
      <c r="E136" s="227">
        <f>220-110</f>
        <v>110</v>
      </c>
      <c r="F136" s="227"/>
    </row>
    <row r="137" spans="1:6" s="267" customFormat="1" ht="15.75" customHeight="1">
      <c r="A137" s="229"/>
      <c r="B137" s="229"/>
      <c r="C137" s="230">
        <v>4130</v>
      </c>
      <c r="D137" s="226" t="s">
        <v>63</v>
      </c>
      <c r="E137" s="232"/>
      <c r="F137" s="232">
        <f>220-110</f>
        <v>110</v>
      </c>
    </row>
    <row r="138" spans="1:6" s="37" customFormat="1" ht="17.25" customHeight="1">
      <c r="A138" s="53"/>
      <c r="B138" s="53" t="s">
        <v>127</v>
      </c>
      <c r="C138" s="54"/>
      <c r="D138" s="55" t="s">
        <v>128</v>
      </c>
      <c r="E138" s="56">
        <f>SUM(E139:E139)</f>
        <v>15200</v>
      </c>
      <c r="F138" s="56">
        <f>SUM(F140:F140)</f>
        <v>15200</v>
      </c>
    </row>
    <row r="139" spans="1:6" s="253" customFormat="1" ht="43.5" customHeight="1">
      <c r="A139" s="38"/>
      <c r="B139" s="38"/>
      <c r="C139" s="39">
        <v>2110</v>
      </c>
      <c r="D139" s="40" t="s">
        <v>5</v>
      </c>
      <c r="E139" s="41">
        <f>30000-14800</f>
        <v>15200</v>
      </c>
      <c r="F139" s="41"/>
    </row>
    <row r="140" spans="1:6" s="254" customFormat="1" ht="15.75" customHeight="1">
      <c r="A140" s="84"/>
      <c r="B140" s="84"/>
      <c r="C140" s="85">
        <v>3110</v>
      </c>
      <c r="D140" s="90" t="s">
        <v>67</v>
      </c>
      <c r="E140" s="86"/>
      <c r="F140" s="86">
        <f>30000-14800</f>
        <v>15200</v>
      </c>
    </row>
    <row r="141" spans="1:6" s="37" customFormat="1" ht="17.25" customHeight="1">
      <c r="A141" s="270">
        <v>853</v>
      </c>
      <c r="B141" s="270"/>
      <c r="C141" s="271"/>
      <c r="D141" s="272" t="s">
        <v>18</v>
      </c>
      <c r="E141" s="273">
        <f>SUM(E142,E154)</f>
        <v>159005</v>
      </c>
      <c r="F141" s="273">
        <f>SUM(F142,F154)</f>
        <v>159005</v>
      </c>
    </row>
    <row r="142" spans="1:6" s="37" customFormat="1" ht="17.25" customHeight="1">
      <c r="A142" s="53"/>
      <c r="B142" s="53">
        <v>85321</v>
      </c>
      <c r="C142" s="54"/>
      <c r="D142" s="55" t="s">
        <v>20</v>
      </c>
      <c r="E142" s="56">
        <f>SUM(E143)</f>
        <v>129005</v>
      </c>
      <c r="F142" s="56">
        <f>SUM(F143:F153)</f>
        <v>129005</v>
      </c>
    </row>
    <row r="143" spans="1:6" s="37" customFormat="1" ht="42.75" customHeight="1">
      <c r="A143" s="38"/>
      <c r="B143" s="38"/>
      <c r="C143" s="39">
        <v>2110</v>
      </c>
      <c r="D143" s="40" t="s">
        <v>5</v>
      </c>
      <c r="E143" s="41">
        <v>129005</v>
      </c>
      <c r="F143" s="41"/>
    </row>
    <row r="144" spans="1:6" s="37" customFormat="1" ht="15.75" customHeight="1">
      <c r="A144" s="38"/>
      <c r="B144" s="38"/>
      <c r="C144" s="39">
        <v>3020</v>
      </c>
      <c r="D144" s="40" t="s">
        <v>31</v>
      </c>
      <c r="E144" s="41"/>
      <c r="F144" s="41">
        <v>50</v>
      </c>
    </row>
    <row r="145" spans="1:6" s="87" customFormat="1" ht="15.75" customHeight="1">
      <c r="A145" s="84"/>
      <c r="B145" s="84"/>
      <c r="C145" s="85">
        <v>4010</v>
      </c>
      <c r="D145" s="90" t="s">
        <v>32</v>
      </c>
      <c r="E145" s="86"/>
      <c r="F145" s="86">
        <v>53039</v>
      </c>
    </row>
    <row r="146" spans="1:6" s="87" customFormat="1" ht="15.75" customHeight="1">
      <c r="A146" s="84"/>
      <c r="B146" s="84"/>
      <c r="C146" s="85">
        <v>4040</v>
      </c>
      <c r="D146" s="90" t="s">
        <v>33</v>
      </c>
      <c r="E146" s="86"/>
      <c r="F146" s="86">
        <v>3926</v>
      </c>
    </row>
    <row r="147" spans="1:6" s="87" customFormat="1" ht="15.75" customHeight="1">
      <c r="A147" s="84"/>
      <c r="B147" s="84"/>
      <c r="C147" s="85">
        <v>4110</v>
      </c>
      <c r="D147" s="90" t="s">
        <v>34</v>
      </c>
      <c r="E147" s="86"/>
      <c r="F147" s="86">
        <v>13372</v>
      </c>
    </row>
    <row r="148" spans="1:6" s="87" customFormat="1" ht="15.75" customHeight="1">
      <c r="A148" s="84"/>
      <c r="B148" s="84"/>
      <c r="C148" s="85">
        <v>4120</v>
      </c>
      <c r="D148" s="90" t="s">
        <v>35</v>
      </c>
      <c r="E148" s="86"/>
      <c r="F148" s="86">
        <v>1903</v>
      </c>
    </row>
    <row r="149" spans="1:6" s="87" customFormat="1" ht="15.75" customHeight="1">
      <c r="A149" s="84"/>
      <c r="B149" s="84"/>
      <c r="C149" s="85">
        <v>4170</v>
      </c>
      <c r="D149" s="90" t="s">
        <v>36</v>
      </c>
      <c r="E149" s="86"/>
      <c r="F149" s="86">
        <v>20692</v>
      </c>
    </row>
    <row r="150" spans="1:6" s="87" customFormat="1" ht="15.75" customHeight="1">
      <c r="A150" s="84"/>
      <c r="B150" s="84"/>
      <c r="C150" s="85">
        <v>4210</v>
      </c>
      <c r="D150" s="90" t="s">
        <v>26</v>
      </c>
      <c r="E150" s="86"/>
      <c r="F150" s="86">
        <v>1115</v>
      </c>
    </row>
    <row r="151" spans="1:6" s="87" customFormat="1" ht="15.75" customHeight="1">
      <c r="A151" s="84"/>
      <c r="B151" s="84"/>
      <c r="C151" s="85">
        <v>4280</v>
      </c>
      <c r="D151" s="90" t="s">
        <v>51</v>
      </c>
      <c r="E151" s="86"/>
      <c r="F151" s="86">
        <v>200</v>
      </c>
    </row>
    <row r="152" spans="1:6" s="87" customFormat="1" ht="15.75" customHeight="1">
      <c r="A152" s="84"/>
      <c r="B152" s="84"/>
      <c r="C152" s="85">
        <v>4300</v>
      </c>
      <c r="D152" s="90" t="s">
        <v>25</v>
      </c>
      <c r="E152" s="86"/>
      <c r="F152" s="86">
        <v>33522</v>
      </c>
    </row>
    <row r="153" spans="1:6" s="87" customFormat="1" ht="15.75" customHeight="1">
      <c r="A153" s="84"/>
      <c r="B153" s="84"/>
      <c r="C153" s="85">
        <v>4440</v>
      </c>
      <c r="D153" s="90" t="s">
        <v>41</v>
      </c>
      <c r="E153" s="86"/>
      <c r="F153" s="86">
        <v>1186</v>
      </c>
    </row>
    <row r="154" spans="1:6" s="87" customFormat="1" ht="15.75" customHeight="1">
      <c r="A154" s="214"/>
      <c r="B154" s="214" t="s">
        <v>332</v>
      </c>
      <c r="C154" s="215"/>
      <c r="D154" s="216" t="s">
        <v>6</v>
      </c>
      <c r="E154" s="217">
        <f>E155</f>
        <v>30000</v>
      </c>
      <c r="F154" s="217">
        <f>SUM(F155:F156)</f>
        <v>30000</v>
      </c>
    </row>
    <row r="155" spans="1:6" s="87" customFormat="1" ht="39.75" customHeight="1">
      <c r="A155" s="218"/>
      <c r="B155" s="218"/>
      <c r="C155" s="219">
        <v>2110</v>
      </c>
      <c r="D155" s="40" t="s">
        <v>5</v>
      </c>
      <c r="E155" s="220">
        <v>30000</v>
      </c>
      <c r="F155" s="220"/>
    </row>
    <row r="156" spans="1:6" s="87" customFormat="1" ht="15.75" customHeight="1">
      <c r="A156" s="218"/>
      <c r="B156" s="218"/>
      <c r="C156" s="219">
        <v>311</v>
      </c>
      <c r="D156" s="90" t="s">
        <v>67</v>
      </c>
      <c r="E156" s="220"/>
      <c r="F156" s="220">
        <v>30000</v>
      </c>
    </row>
    <row r="157" spans="1:6" s="37" customFormat="1" ht="17.25" customHeight="1">
      <c r="A157" s="270" t="s">
        <v>118</v>
      </c>
      <c r="B157" s="270"/>
      <c r="C157" s="271"/>
      <c r="D157" s="272" t="s">
        <v>116</v>
      </c>
      <c r="E157" s="273">
        <f>SUM(E158,E162)</f>
        <v>546897</v>
      </c>
      <c r="F157" s="273">
        <f>SUM(F158,F162)</f>
        <v>546897</v>
      </c>
    </row>
    <row r="158" spans="1:6" s="37" customFormat="1" ht="17.25" customHeight="1">
      <c r="A158" s="53"/>
      <c r="B158" s="53" t="s">
        <v>119</v>
      </c>
      <c r="C158" s="54"/>
      <c r="D158" s="55" t="s">
        <v>17</v>
      </c>
      <c r="E158" s="56">
        <f>SUM(E159)</f>
        <v>457000</v>
      </c>
      <c r="F158" s="56">
        <f>SUM(F159:F161)</f>
        <v>457000</v>
      </c>
    </row>
    <row r="159" spans="1:6" s="87" customFormat="1" ht="60" customHeight="1">
      <c r="A159" s="84"/>
      <c r="B159" s="84"/>
      <c r="C159" s="85">
        <v>2160</v>
      </c>
      <c r="D159" s="234" t="s">
        <v>120</v>
      </c>
      <c r="E159" s="86">
        <v>457000</v>
      </c>
      <c r="F159" s="86"/>
    </row>
    <row r="160" spans="1:6" s="87" customFormat="1" ht="15.75" customHeight="1">
      <c r="A160" s="84"/>
      <c r="B160" s="84"/>
      <c r="C160" s="85">
        <v>3110</v>
      </c>
      <c r="D160" s="90" t="s">
        <v>67</v>
      </c>
      <c r="E160" s="86"/>
      <c r="F160" s="86">
        <v>452475</v>
      </c>
    </row>
    <row r="161" spans="1:6" s="87" customFormat="1" ht="15.75" customHeight="1">
      <c r="A161" s="84"/>
      <c r="B161" s="84"/>
      <c r="C161" s="85">
        <v>4010</v>
      </c>
      <c r="D161" s="90" t="s">
        <v>32</v>
      </c>
      <c r="E161" s="86"/>
      <c r="F161" s="86">
        <v>4525</v>
      </c>
    </row>
    <row r="162" spans="1:6" s="252" customFormat="1" ht="17.25" customHeight="1">
      <c r="A162" s="53"/>
      <c r="B162" s="53" t="s">
        <v>121</v>
      </c>
      <c r="C162" s="54"/>
      <c r="D162" s="55" t="s">
        <v>117</v>
      </c>
      <c r="E162" s="56">
        <f>SUM(E164:E168,E163)</f>
        <v>89897</v>
      </c>
      <c r="F162" s="56">
        <f>SUM(F163:F168)</f>
        <v>89897</v>
      </c>
    </row>
    <row r="163" spans="1:6" s="252" customFormat="1" ht="48.75" customHeight="1">
      <c r="A163" s="224"/>
      <c r="B163" s="224"/>
      <c r="C163" s="225">
        <v>2110</v>
      </c>
      <c r="D163" s="226" t="s">
        <v>5</v>
      </c>
      <c r="E163" s="227">
        <v>54897</v>
      </c>
      <c r="F163" s="227"/>
    </row>
    <row r="164" spans="1:6" s="87" customFormat="1" ht="61.5" customHeight="1">
      <c r="A164" s="84"/>
      <c r="B164" s="84"/>
      <c r="C164" s="85">
        <v>2160</v>
      </c>
      <c r="D164" s="234" t="s">
        <v>120</v>
      </c>
      <c r="E164" s="86">
        <v>35000</v>
      </c>
      <c r="F164" s="86"/>
    </row>
    <row r="165" spans="1:6" s="87" customFormat="1" ht="15.75" customHeight="1">
      <c r="A165" s="84"/>
      <c r="B165" s="84"/>
      <c r="C165" s="85">
        <v>3110</v>
      </c>
      <c r="D165" s="90" t="s">
        <v>67</v>
      </c>
      <c r="E165" s="86"/>
      <c r="F165" s="86">
        <v>42574</v>
      </c>
    </row>
    <row r="166" spans="1:6" s="87" customFormat="1" ht="15.75" customHeight="1">
      <c r="A166" s="84"/>
      <c r="B166" s="84"/>
      <c r="C166" s="85">
        <v>4010</v>
      </c>
      <c r="D166" s="90" t="s">
        <v>32</v>
      </c>
      <c r="E166" s="86"/>
      <c r="F166" s="86">
        <f>2866+36657</f>
        <v>39523</v>
      </c>
    </row>
    <row r="167" spans="1:6" s="87" customFormat="1" ht="15.75" customHeight="1">
      <c r="A167" s="84"/>
      <c r="B167" s="84"/>
      <c r="C167" s="85">
        <v>4110</v>
      </c>
      <c r="D167" s="90" t="s">
        <v>354</v>
      </c>
      <c r="E167" s="86"/>
      <c r="F167" s="86">
        <v>6840</v>
      </c>
    </row>
    <row r="168" spans="1:6" s="87" customFormat="1" ht="15.75" customHeight="1">
      <c r="A168" s="84"/>
      <c r="B168" s="84"/>
      <c r="C168" s="85">
        <v>4120</v>
      </c>
      <c r="D168" s="90" t="s">
        <v>35</v>
      </c>
      <c r="E168" s="86"/>
      <c r="F168" s="86">
        <v>960</v>
      </c>
    </row>
    <row r="169" spans="1:6" s="37" customFormat="1" ht="20.25" customHeight="1">
      <c r="A169" s="298" t="s">
        <v>97</v>
      </c>
      <c r="B169" s="299"/>
      <c r="C169" s="299"/>
      <c r="D169" s="300"/>
      <c r="E169" s="66">
        <f>SUM(E5,E9,E27,E56,E69,E99,E109,E113,E141,E157,)</f>
        <v>11416164</v>
      </c>
      <c r="F169" s="66">
        <f>SUM(F5,F9,F27,F56,F69,F99,F109,F113,F141,F157,)</f>
        <v>11416164</v>
      </c>
    </row>
    <row r="170" spans="1:6" ht="15.75" customHeight="1"/>
    <row r="171" spans="1:6" ht="15.75" customHeight="1"/>
    <row r="172" spans="1:6" s="42" customFormat="1" ht="15.75" customHeight="1"/>
    <row r="173" spans="1:6" s="42" customFormat="1" ht="15.75" customHeight="1"/>
    <row r="174" spans="1:6" s="42" customFormat="1" ht="15.75" customHeight="1"/>
    <row r="175" spans="1:6" ht="15.75" customHeight="1"/>
    <row r="176" spans="1:6" ht="15.75" customHeight="1"/>
    <row r="177" ht="15.75" customHeight="1"/>
    <row r="178" ht="15.75" customHeight="1"/>
    <row r="179" ht="15.75" customHeight="1"/>
    <row r="180" ht="15.75" customHeight="1"/>
  </sheetData>
  <sheetProtection algorithmName="SHA-512" hashValue="CDeW14H+lUJfpLNfkoPDwGzSQOZ/R8l91vyikyQNW39FGKhH5vKUruuFqSykF2U2oQpDFSw0g/7GJkadE5v1Xw==" saltValue="s/Oe3/iAiWoBoNtfdMA8yg==" spinCount="100000" sheet="1" objects="1" scenarios="1" formatColumns="0" formatRows="0"/>
  <mergeCells count="2">
    <mergeCell ref="A2:F2"/>
    <mergeCell ref="A169:D169"/>
  </mergeCells>
  <pageMargins left="0.86614173228346458" right="0.27559055118110237" top="1.1200000000000001" bottom="1.31" header="0.51" footer="0.39370078740157483"/>
  <pageSetup paperSize="9" scale="85" fitToWidth="0" fitToHeight="4" orientation="portrait" horizontalDpi="4294967295" verticalDpi="300" r:id="rId1"/>
  <headerFooter differentFirst="1" alignWithMargins="0">
    <oddFooter>&amp;C&amp;P</oddFooter>
    <firstHeader>&amp;R&amp;10Tabela Nr 5
do uchwały Nr .............
Rady Powiatu w Otwocku
z dnia ...........................</firstHeader>
    <firstFooter>&amp;C&amp;P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9"/>
  <sheetViews>
    <sheetView workbookViewId="0">
      <selection activeCell="P17" sqref="P17"/>
    </sheetView>
  </sheetViews>
  <sheetFormatPr defaultRowHeight="12"/>
  <cols>
    <col min="1" max="1" width="3.6640625" style="189" customWidth="1"/>
    <col min="2" max="2" width="7.83203125" style="203" customWidth="1"/>
    <col min="3" max="3" width="9.83203125" style="203" customWidth="1"/>
    <col min="4" max="4" width="10.83203125" style="203" customWidth="1"/>
    <col min="5" max="5" width="47" style="189" customWidth="1"/>
    <col min="6" max="7" width="17" style="189" customWidth="1"/>
    <col min="8" max="16384" width="9.33203125" style="189"/>
  </cols>
  <sheetData>
    <row r="3" spans="2:7" ht="31.5" customHeight="1">
      <c r="B3" s="301" t="s">
        <v>327</v>
      </c>
      <c r="C3" s="301"/>
      <c r="D3" s="301"/>
      <c r="E3" s="301"/>
      <c r="F3" s="301"/>
      <c r="G3" s="301"/>
    </row>
    <row r="5" spans="2:7" s="191" customFormat="1" ht="24" customHeight="1">
      <c r="B5" s="190" t="s">
        <v>0</v>
      </c>
      <c r="C5" s="190" t="s">
        <v>1</v>
      </c>
      <c r="D5" s="190" t="s">
        <v>91</v>
      </c>
      <c r="E5" s="190" t="s">
        <v>92</v>
      </c>
      <c r="F5" s="190" t="s">
        <v>93</v>
      </c>
      <c r="G5" s="190" t="s">
        <v>94</v>
      </c>
    </row>
    <row r="6" spans="2:7" s="195" customFormat="1" ht="19.5" customHeight="1">
      <c r="B6" s="192">
        <v>750</v>
      </c>
      <c r="C6" s="192"/>
      <c r="D6" s="192"/>
      <c r="E6" s="193" t="s">
        <v>55</v>
      </c>
      <c r="F6" s="194">
        <f>SUM(F7)</f>
        <v>18000</v>
      </c>
      <c r="G6" s="194">
        <f>SUM(G7)</f>
        <v>18000</v>
      </c>
    </row>
    <row r="7" spans="2:7" s="191" customFormat="1" ht="19.5" customHeight="1">
      <c r="B7" s="196"/>
      <c r="C7" s="196">
        <v>75011</v>
      </c>
      <c r="D7" s="196"/>
      <c r="E7" s="197" t="s">
        <v>56</v>
      </c>
      <c r="F7" s="198">
        <f>SUM(F8)</f>
        <v>18000</v>
      </c>
      <c r="G7" s="198">
        <f>SUM(G9:G11)</f>
        <v>18000</v>
      </c>
    </row>
    <row r="8" spans="2:7" s="191" customFormat="1" ht="55.5" customHeight="1">
      <c r="B8" s="199"/>
      <c r="C8" s="199"/>
      <c r="D8" s="199">
        <v>2120</v>
      </c>
      <c r="E8" s="200" t="s">
        <v>328</v>
      </c>
      <c r="F8" s="201">
        <v>18000</v>
      </c>
      <c r="G8" s="201"/>
    </row>
    <row r="9" spans="2:7" s="191" customFormat="1" ht="19.5" customHeight="1">
      <c r="B9" s="199"/>
      <c r="C9" s="199"/>
      <c r="D9" s="199">
        <v>4010</v>
      </c>
      <c r="E9" s="200" t="s">
        <v>32</v>
      </c>
      <c r="F9" s="201"/>
      <c r="G9" s="201">
        <v>15040</v>
      </c>
    </row>
    <row r="10" spans="2:7" s="191" customFormat="1" ht="19.5" customHeight="1">
      <c r="B10" s="199"/>
      <c r="C10" s="199"/>
      <c r="D10" s="199">
        <v>4110</v>
      </c>
      <c r="E10" s="200" t="s">
        <v>34</v>
      </c>
      <c r="F10" s="201"/>
      <c r="G10" s="201">
        <v>2585</v>
      </c>
    </row>
    <row r="11" spans="2:7" s="191" customFormat="1" ht="19.5" customHeight="1">
      <c r="B11" s="199"/>
      <c r="C11" s="199"/>
      <c r="D11" s="199">
        <v>4120</v>
      </c>
      <c r="E11" s="200" t="s">
        <v>35</v>
      </c>
      <c r="F11" s="201"/>
      <c r="G11" s="201">
        <v>375</v>
      </c>
    </row>
    <row r="12" spans="2:7" s="195" customFormat="1" ht="19.5" customHeight="1">
      <c r="B12" s="192">
        <v>801</v>
      </c>
      <c r="C12" s="192"/>
      <c r="D12" s="192"/>
      <c r="E12" s="193" t="s">
        <v>329</v>
      </c>
      <c r="F12" s="194">
        <f>SUM(F13)</f>
        <v>265200</v>
      </c>
      <c r="G12" s="194">
        <f>SUM(G13)</f>
        <v>265200</v>
      </c>
    </row>
    <row r="13" spans="2:7" s="191" customFormat="1" ht="19.5" customHeight="1">
      <c r="B13" s="196"/>
      <c r="C13" s="196">
        <v>80195</v>
      </c>
      <c r="D13" s="196"/>
      <c r="E13" s="197" t="s">
        <v>6</v>
      </c>
      <c r="F13" s="198">
        <f>SUM(F14)</f>
        <v>265200</v>
      </c>
      <c r="G13" s="198">
        <f>SUM(G15:G18)</f>
        <v>265200</v>
      </c>
    </row>
    <row r="14" spans="2:7" s="191" customFormat="1" ht="55.5" customHeight="1">
      <c r="B14" s="199"/>
      <c r="C14" s="199"/>
      <c r="D14" s="199">
        <v>2120</v>
      </c>
      <c r="E14" s="200" t="s">
        <v>328</v>
      </c>
      <c r="F14" s="201">
        <v>265200</v>
      </c>
      <c r="G14" s="201"/>
    </row>
    <row r="15" spans="2:7" s="191" customFormat="1" ht="19.5" customHeight="1">
      <c r="B15" s="199"/>
      <c r="C15" s="199"/>
      <c r="D15" s="199">
        <v>4110</v>
      </c>
      <c r="E15" s="200" t="s">
        <v>34</v>
      </c>
      <c r="F15" s="201"/>
      <c r="G15" s="201">
        <v>18800</v>
      </c>
    </row>
    <row r="16" spans="2:7" s="191" customFormat="1" ht="19.5" customHeight="1">
      <c r="B16" s="199"/>
      <c r="C16" s="199"/>
      <c r="D16" s="199">
        <v>4120</v>
      </c>
      <c r="E16" s="200" t="s">
        <v>35</v>
      </c>
      <c r="F16" s="201"/>
      <c r="G16" s="201">
        <v>2900</v>
      </c>
    </row>
    <row r="17" spans="2:7" s="191" customFormat="1" ht="19.5" customHeight="1">
      <c r="B17" s="199"/>
      <c r="C17" s="199"/>
      <c r="D17" s="199">
        <v>4170</v>
      </c>
      <c r="E17" s="40" t="s">
        <v>36</v>
      </c>
      <c r="F17" s="201"/>
      <c r="G17" s="201">
        <v>241700</v>
      </c>
    </row>
    <row r="18" spans="2:7" s="191" customFormat="1" ht="19.5" customHeight="1">
      <c r="B18" s="199"/>
      <c r="C18" s="199"/>
      <c r="D18" s="199">
        <v>4780</v>
      </c>
      <c r="E18" s="200" t="s">
        <v>330</v>
      </c>
      <c r="F18" s="201"/>
      <c r="G18" s="201">
        <v>1800</v>
      </c>
    </row>
    <row r="19" spans="2:7" s="191" customFormat="1" ht="21.75" customHeight="1">
      <c r="B19" s="302" t="s">
        <v>97</v>
      </c>
      <c r="C19" s="303"/>
      <c r="D19" s="303"/>
      <c r="E19" s="304"/>
      <c r="F19" s="202">
        <f>SUM(F6,F12)</f>
        <v>283200</v>
      </c>
      <c r="G19" s="202">
        <f>SUM(G6,G12)</f>
        <v>283200</v>
      </c>
    </row>
  </sheetData>
  <sheetProtection algorithmName="SHA-512" hashValue="Qhunj8NV3OSwXEb3Hf8VqKw+zC/+YUeuacntm/L+fRl2kT3FxluJAXwehzAo22UHT2ZVb/lpNEY7BaFWpkNhkw==" saltValue="5ulCXSon9S8Y2B49yfixNA==" spinCount="100000" sheet="1" objects="1" scenarios="1" formatColumns="0" formatRows="0"/>
  <mergeCells count="2">
    <mergeCell ref="B3:G3"/>
    <mergeCell ref="B19:E19"/>
  </mergeCells>
  <pageMargins left="0.55118110236220474" right="0.37" top="1.47" bottom="0.74803149606299213" header="0.70866141732283472" footer="0.31496062992125984"/>
  <pageSetup paperSize="9" scale="90" orientation="portrait" horizontalDpi="4294967295" verticalDpi="300" r:id="rId1"/>
  <headerFooter alignWithMargins="0">
    <oddHeader>&amp;R&amp;10Tabela Nr 6
do uchwały Nr ...............
Rady Powiatu w Otwocku
z dnia .........................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1:G42"/>
  <sheetViews>
    <sheetView zoomScaleNormal="100" workbookViewId="0">
      <pane ySplit="4" topLeftCell="A32" activePane="bottomLeft" state="frozen"/>
      <selection activeCell="F21" sqref="F21"/>
      <selection pane="bottomLeft" activeCell="F35" sqref="F35"/>
    </sheetView>
  </sheetViews>
  <sheetFormatPr defaultRowHeight="12"/>
  <cols>
    <col min="1" max="1" width="3.6640625" style="46" customWidth="1"/>
    <col min="2" max="2" width="6.33203125" style="43" customWidth="1"/>
    <col min="3" max="4" width="10" style="43" customWidth="1"/>
    <col min="5" max="5" width="63.5" style="44" customWidth="1"/>
    <col min="6" max="7" width="15" style="45" customWidth="1"/>
    <col min="8" max="16384" width="9.33203125" style="46"/>
  </cols>
  <sheetData>
    <row r="1" spans="2:7" ht="16.5" customHeight="1"/>
    <row r="2" spans="2:7" ht="29.25" customHeight="1">
      <c r="B2" s="305" t="s">
        <v>311</v>
      </c>
      <c r="C2" s="305"/>
      <c r="D2" s="305"/>
      <c r="E2" s="305"/>
      <c r="F2" s="305"/>
      <c r="G2" s="305"/>
    </row>
    <row r="3" spans="2:7" ht="15.75" customHeight="1">
      <c r="B3" s="71"/>
      <c r="C3" s="71"/>
      <c r="D3" s="71"/>
      <c r="E3" s="71"/>
      <c r="F3" s="71"/>
      <c r="G3" s="71"/>
    </row>
    <row r="4" spans="2:7" s="47" customFormat="1" ht="42" customHeight="1">
      <c r="B4" s="72" t="s">
        <v>0</v>
      </c>
      <c r="C4" s="72" t="s">
        <v>1</v>
      </c>
      <c r="D4" s="72" t="s">
        <v>91</v>
      </c>
      <c r="E4" s="73" t="s">
        <v>92</v>
      </c>
      <c r="F4" s="74" t="s">
        <v>93</v>
      </c>
      <c r="G4" s="74" t="s">
        <v>94</v>
      </c>
    </row>
    <row r="5" spans="2:7" s="47" customFormat="1" ht="17.25" customHeight="1">
      <c r="B5" s="75">
        <v>600</v>
      </c>
      <c r="C5" s="75"/>
      <c r="D5" s="75"/>
      <c r="E5" s="76" t="s">
        <v>28</v>
      </c>
      <c r="F5" s="77">
        <f>SUM(F6,F8)</f>
        <v>8088703</v>
      </c>
      <c r="G5" s="77">
        <f>SUM(G6,G8)</f>
        <v>350000</v>
      </c>
    </row>
    <row r="6" spans="2:7" s="48" customFormat="1" ht="17.25" customHeight="1">
      <c r="B6" s="78"/>
      <c r="C6" s="78">
        <v>60004</v>
      </c>
      <c r="D6" s="78"/>
      <c r="E6" s="79" t="s">
        <v>29</v>
      </c>
      <c r="F6" s="80"/>
      <c r="G6" s="80">
        <f>SUM(G7)</f>
        <v>250000</v>
      </c>
    </row>
    <row r="7" spans="2:7" s="83" customFormat="1" ht="46.5" customHeight="1">
      <c r="B7" s="82"/>
      <c r="C7" s="82"/>
      <c r="D7" s="82">
        <v>2310</v>
      </c>
      <c r="E7" s="52" t="s">
        <v>30</v>
      </c>
      <c r="F7" s="59"/>
      <c r="G7" s="59">
        <v>250000</v>
      </c>
    </row>
    <row r="8" spans="2:7" s="48" customFormat="1" ht="17.25" customHeight="1">
      <c r="B8" s="78"/>
      <c r="C8" s="78">
        <v>60014</v>
      </c>
      <c r="D8" s="78"/>
      <c r="E8" s="79" t="s">
        <v>7</v>
      </c>
      <c r="F8" s="80">
        <f>SUM(F9:F11)</f>
        <v>8088703</v>
      </c>
      <c r="G8" s="80">
        <f>SUM(G9:G11)</f>
        <v>100000</v>
      </c>
    </row>
    <row r="9" spans="2:7" s="258" customFormat="1" ht="50.25" customHeight="1">
      <c r="B9" s="255"/>
      <c r="C9" s="255"/>
      <c r="D9" s="255">
        <v>6300</v>
      </c>
      <c r="E9" s="256" t="s">
        <v>8</v>
      </c>
      <c r="F9" s="257">
        <v>7481328</v>
      </c>
      <c r="G9" s="257"/>
    </row>
    <row r="10" spans="2:7" s="258" customFormat="1" ht="50.25" customHeight="1">
      <c r="B10" s="255"/>
      <c r="C10" s="255"/>
      <c r="D10" s="255">
        <v>6610</v>
      </c>
      <c r="E10" s="256" t="s">
        <v>355</v>
      </c>
      <c r="F10" s="257"/>
      <c r="G10" s="257">
        <v>100000</v>
      </c>
    </row>
    <row r="11" spans="2:7" s="48" customFormat="1" ht="59.25" customHeight="1">
      <c r="B11" s="49"/>
      <c r="C11" s="49"/>
      <c r="D11" s="49">
        <v>6630</v>
      </c>
      <c r="E11" s="52" t="s">
        <v>98</v>
      </c>
      <c r="F11" s="59">
        <v>607375</v>
      </c>
      <c r="G11" s="51"/>
    </row>
    <row r="12" spans="2:7" s="47" customFormat="1" ht="17.25" customHeight="1">
      <c r="B12" s="75">
        <v>710</v>
      </c>
      <c r="C12" s="75"/>
      <c r="D12" s="75"/>
      <c r="E12" s="76" t="s">
        <v>50</v>
      </c>
      <c r="F12" s="77"/>
      <c r="G12" s="77">
        <f>SUM(G13)</f>
        <v>273680</v>
      </c>
    </row>
    <row r="13" spans="2:7" s="48" customFormat="1" ht="17.25" customHeight="1">
      <c r="B13" s="78"/>
      <c r="C13" s="78">
        <v>71095</v>
      </c>
      <c r="D13" s="78"/>
      <c r="E13" s="79" t="s">
        <v>6</v>
      </c>
      <c r="F13" s="80"/>
      <c r="G13" s="80">
        <f>SUM(G14)</f>
        <v>273680</v>
      </c>
    </row>
    <row r="14" spans="2:7" s="48" customFormat="1" ht="51" customHeight="1">
      <c r="B14" s="49"/>
      <c r="C14" s="49"/>
      <c r="D14" s="49">
        <v>6639</v>
      </c>
      <c r="E14" s="50" t="s">
        <v>27</v>
      </c>
      <c r="F14" s="59"/>
      <c r="G14" s="59">
        <v>273680</v>
      </c>
    </row>
    <row r="15" spans="2:7" s="47" customFormat="1" ht="18" customHeight="1">
      <c r="B15" s="180">
        <v>750</v>
      </c>
      <c r="C15" s="180"/>
      <c r="D15" s="180"/>
      <c r="E15" s="178" t="s">
        <v>319</v>
      </c>
      <c r="F15" s="181">
        <f>SUM(F16)</f>
        <v>102800</v>
      </c>
      <c r="G15" s="181"/>
    </row>
    <row r="16" spans="2:7" s="48" customFormat="1" ht="17.25" customHeight="1">
      <c r="B16" s="78"/>
      <c r="C16" s="78">
        <v>75020</v>
      </c>
      <c r="D16" s="78"/>
      <c r="E16" s="79" t="s">
        <v>320</v>
      </c>
      <c r="F16" s="179">
        <f>SUM(F17)</f>
        <v>102800</v>
      </c>
      <c r="G16" s="179"/>
    </row>
    <row r="17" spans="2:7" s="249" customFormat="1" ht="51" customHeight="1">
      <c r="B17" s="246"/>
      <c r="C17" s="246"/>
      <c r="D17" s="246">
        <v>2710</v>
      </c>
      <c r="E17" s="247" t="s">
        <v>9</v>
      </c>
      <c r="F17" s="248">
        <f>30000+29000+43800</f>
        <v>102800</v>
      </c>
      <c r="G17" s="248"/>
    </row>
    <row r="18" spans="2:7" s="47" customFormat="1" ht="17.25" customHeight="1">
      <c r="B18" s="75">
        <v>853</v>
      </c>
      <c r="C18" s="75"/>
      <c r="D18" s="75"/>
      <c r="E18" s="76" t="s">
        <v>18</v>
      </c>
      <c r="F18" s="77">
        <f>SUM(F19)</f>
        <v>8887</v>
      </c>
      <c r="G18" s="77">
        <f>SUM(G19)</f>
        <v>2000</v>
      </c>
    </row>
    <row r="19" spans="2:7" s="48" customFormat="1" ht="19.5" customHeight="1">
      <c r="B19" s="78"/>
      <c r="C19" s="78">
        <v>85311</v>
      </c>
      <c r="D19" s="78"/>
      <c r="E19" s="79" t="s">
        <v>19</v>
      </c>
      <c r="F19" s="80">
        <f>SUM(F20)</f>
        <v>8887</v>
      </c>
      <c r="G19" s="80">
        <f>SUM(G20:G21)</f>
        <v>2000</v>
      </c>
    </row>
    <row r="20" spans="2:7" s="83" customFormat="1" ht="47.25" customHeight="1">
      <c r="B20" s="82"/>
      <c r="C20" s="82"/>
      <c r="D20" s="82">
        <v>2320</v>
      </c>
      <c r="E20" s="52" t="s">
        <v>15</v>
      </c>
      <c r="F20" s="59">
        <v>8887</v>
      </c>
      <c r="G20" s="59"/>
    </row>
    <row r="21" spans="2:7" s="83" customFormat="1" ht="48" customHeight="1">
      <c r="B21" s="82"/>
      <c r="C21" s="82"/>
      <c r="D21" s="82">
        <v>2320</v>
      </c>
      <c r="E21" s="52" t="s">
        <v>65</v>
      </c>
      <c r="F21" s="59"/>
      <c r="G21" s="59">
        <v>2000</v>
      </c>
    </row>
    <row r="22" spans="2:7" s="47" customFormat="1" ht="17.25" customHeight="1">
      <c r="B22" s="75">
        <v>855</v>
      </c>
      <c r="C22" s="75"/>
      <c r="D22" s="75"/>
      <c r="E22" s="76" t="s">
        <v>116</v>
      </c>
      <c r="F22" s="77">
        <f>SUM(F23,F26,F28)</f>
        <v>865618</v>
      </c>
      <c r="G22" s="77">
        <f>SUM(G23,G26,G28)</f>
        <v>713833</v>
      </c>
    </row>
    <row r="23" spans="2:7" s="48" customFormat="1" ht="17.25" customHeight="1">
      <c r="B23" s="78"/>
      <c r="C23" s="78">
        <v>85508</v>
      </c>
      <c r="D23" s="78"/>
      <c r="E23" s="79" t="s">
        <v>17</v>
      </c>
      <c r="F23" s="80">
        <f>SUM(F24)</f>
        <v>225150</v>
      </c>
      <c r="G23" s="80">
        <f>SUM(G24:G25)</f>
        <v>425833</v>
      </c>
    </row>
    <row r="24" spans="2:7" s="83" customFormat="1" ht="50.25" customHeight="1">
      <c r="B24" s="82"/>
      <c r="C24" s="82"/>
      <c r="D24" s="82">
        <v>2320</v>
      </c>
      <c r="E24" s="52" t="s">
        <v>15</v>
      </c>
      <c r="F24" s="59">
        <v>225150</v>
      </c>
      <c r="G24" s="59"/>
    </row>
    <row r="25" spans="2:7" s="83" customFormat="1" ht="47.25" customHeight="1">
      <c r="B25" s="82"/>
      <c r="C25" s="82"/>
      <c r="D25" s="82">
        <v>2320</v>
      </c>
      <c r="E25" s="52" t="s">
        <v>65</v>
      </c>
      <c r="F25" s="59"/>
      <c r="G25" s="59">
        <v>425833</v>
      </c>
    </row>
    <row r="26" spans="2:7" s="48" customFormat="1" ht="17.25" customHeight="1">
      <c r="B26" s="78"/>
      <c r="C26" s="78">
        <v>85509</v>
      </c>
      <c r="D26" s="78"/>
      <c r="E26" s="79" t="s">
        <v>249</v>
      </c>
      <c r="F26" s="80"/>
      <c r="G26" s="80">
        <f>SUM(G27)</f>
        <v>216000</v>
      </c>
    </row>
    <row r="27" spans="2:7" s="83" customFormat="1" ht="52.5" customHeight="1">
      <c r="B27" s="82"/>
      <c r="C27" s="82"/>
      <c r="D27" s="82">
        <v>2330</v>
      </c>
      <c r="E27" s="52" t="s">
        <v>66</v>
      </c>
      <c r="F27" s="59"/>
      <c r="G27" s="59">
        <v>216000</v>
      </c>
    </row>
    <row r="28" spans="2:7" s="48" customFormat="1" ht="17.25" customHeight="1">
      <c r="B28" s="78"/>
      <c r="C28" s="78">
        <v>85510</v>
      </c>
      <c r="D28" s="78"/>
      <c r="E28" s="79" t="s">
        <v>117</v>
      </c>
      <c r="F28" s="80">
        <f>SUM(F29)</f>
        <v>640468</v>
      </c>
      <c r="G28" s="80">
        <f>SUM(G30:G30)</f>
        <v>72000</v>
      </c>
    </row>
    <row r="29" spans="2:7" s="83" customFormat="1" ht="48" customHeight="1">
      <c r="B29" s="82"/>
      <c r="C29" s="82"/>
      <c r="D29" s="82">
        <v>2320</v>
      </c>
      <c r="E29" s="52" t="s">
        <v>15</v>
      </c>
      <c r="F29" s="59">
        <v>640468</v>
      </c>
      <c r="G29" s="59"/>
    </row>
    <row r="30" spans="2:7" s="83" customFormat="1" ht="48.75" customHeight="1">
      <c r="B30" s="82"/>
      <c r="C30" s="82"/>
      <c r="D30" s="82">
        <v>2320</v>
      </c>
      <c r="E30" s="52" t="s">
        <v>65</v>
      </c>
      <c r="F30" s="59"/>
      <c r="G30" s="59">
        <v>72000</v>
      </c>
    </row>
    <row r="31" spans="2:7" s="47" customFormat="1" ht="17.25" customHeight="1">
      <c r="B31" s="75">
        <v>900</v>
      </c>
      <c r="C31" s="75"/>
      <c r="D31" s="75"/>
      <c r="E31" s="76" t="s">
        <v>21</v>
      </c>
      <c r="F31" s="77"/>
      <c r="G31" s="77">
        <f>SUM(G32)</f>
        <v>10000</v>
      </c>
    </row>
    <row r="32" spans="2:7" s="48" customFormat="1" ht="17.25" customHeight="1">
      <c r="B32" s="78"/>
      <c r="C32" s="78">
        <v>90095</v>
      </c>
      <c r="D32" s="78"/>
      <c r="E32" s="79" t="s">
        <v>6</v>
      </c>
      <c r="F32" s="80"/>
      <c r="G32" s="80">
        <f>SUM(G33)</f>
        <v>10000</v>
      </c>
    </row>
    <row r="33" spans="2:7" s="48" customFormat="1" ht="49.5" customHeight="1">
      <c r="B33" s="49"/>
      <c r="C33" s="49"/>
      <c r="D33" s="49">
        <v>2710</v>
      </c>
      <c r="E33" s="50" t="s">
        <v>68</v>
      </c>
      <c r="F33" s="51"/>
      <c r="G33" s="59">
        <v>10000</v>
      </c>
    </row>
    <row r="34" spans="2:7" s="47" customFormat="1" ht="17.25" customHeight="1">
      <c r="B34" s="75">
        <v>921</v>
      </c>
      <c r="C34" s="75"/>
      <c r="D34" s="75"/>
      <c r="E34" s="76" t="s">
        <v>22</v>
      </c>
      <c r="F34" s="77">
        <f>SUM(F35,F37)</f>
        <v>110000</v>
      </c>
      <c r="G34" s="77">
        <f>SUM(G35,G37)</f>
        <v>20000</v>
      </c>
    </row>
    <row r="35" spans="2:7" s="48" customFormat="1" ht="17.25" customHeight="1">
      <c r="B35" s="78"/>
      <c r="C35" s="78">
        <v>92105</v>
      </c>
      <c r="D35" s="78"/>
      <c r="E35" s="79" t="s">
        <v>69</v>
      </c>
      <c r="F35" s="80"/>
      <c r="G35" s="80">
        <f>SUM(G36)</f>
        <v>20000</v>
      </c>
    </row>
    <row r="36" spans="2:7" s="83" customFormat="1" ht="48" customHeight="1">
      <c r="B36" s="144"/>
      <c r="C36" s="144"/>
      <c r="D36" s="82">
        <v>2710</v>
      </c>
      <c r="E36" s="52" t="s">
        <v>68</v>
      </c>
      <c r="F36" s="59"/>
      <c r="G36" s="59">
        <v>20000</v>
      </c>
    </row>
    <row r="37" spans="2:7" s="48" customFormat="1" ht="17.25" customHeight="1">
      <c r="B37" s="78"/>
      <c r="C37" s="78">
        <v>92116</v>
      </c>
      <c r="D37" s="78"/>
      <c r="E37" s="79" t="s">
        <v>23</v>
      </c>
      <c r="F37" s="80">
        <f>SUM(F38)</f>
        <v>110000</v>
      </c>
      <c r="G37" s="80"/>
    </row>
    <row r="38" spans="2:7" s="83" customFormat="1" ht="48.75" customHeight="1">
      <c r="B38" s="82"/>
      <c r="C38" s="82"/>
      <c r="D38" s="82">
        <v>2710</v>
      </c>
      <c r="E38" s="52" t="s">
        <v>9</v>
      </c>
      <c r="F38" s="59">
        <v>110000</v>
      </c>
      <c r="G38" s="59"/>
    </row>
    <row r="39" spans="2:7" s="47" customFormat="1" ht="17.25" customHeight="1">
      <c r="B39" s="75">
        <v>926</v>
      </c>
      <c r="C39" s="75"/>
      <c r="D39" s="75"/>
      <c r="E39" s="76" t="s">
        <v>312</v>
      </c>
      <c r="F39" s="77"/>
      <c r="G39" s="77">
        <f>SUM(G40)</f>
        <v>10000</v>
      </c>
    </row>
    <row r="40" spans="2:7" s="48" customFormat="1" ht="17.25" customHeight="1">
      <c r="B40" s="78"/>
      <c r="C40" s="78">
        <v>92605</v>
      </c>
      <c r="D40" s="78"/>
      <c r="E40" s="79" t="s">
        <v>313</v>
      </c>
      <c r="F40" s="80"/>
      <c r="G40" s="80">
        <f>SUM(G41)</f>
        <v>10000</v>
      </c>
    </row>
    <row r="41" spans="2:7" s="48" customFormat="1" ht="49.5" customHeight="1">
      <c r="B41" s="49"/>
      <c r="C41" s="49"/>
      <c r="D41" s="49">
        <v>2710</v>
      </c>
      <c r="E41" s="50" t="s">
        <v>68</v>
      </c>
      <c r="F41" s="51"/>
      <c r="G41" s="59">
        <v>10000</v>
      </c>
    </row>
    <row r="42" spans="2:7" s="48" customFormat="1" ht="24.75" customHeight="1">
      <c r="B42" s="306" t="s">
        <v>97</v>
      </c>
      <c r="C42" s="307"/>
      <c r="D42" s="307"/>
      <c r="E42" s="308"/>
      <c r="F42" s="81">
        <f>SUM(F5,F12,F15,F18,F22,F31,F34,F39)</f>
        <v>9176008</v>
      </c>
      <c r="G42" s="81">
        <f>SUM(G5,G12,G15,G18,G22,G31,G34,G39)</f>
        <v>1379513</v>
      </c>
    </row>
  </sheetData>
  <sheetProtection algorithmName="SHA-512" hashValue="fSWqfhl0sLUHvg6C97ePSqucnUWDaDJUdKviVv0DwASEv8GlsyhSUOFwtyo1FE+DpE3eGMnD6czzF9oK4kOiow==" saltValue="zWj/8JrIFOk5w0IvjgYX0Q==" spinCount="100000" sheet="1" objects="1" scenarios="1" formatColumns="0" formatRows="0"/>
  <mergeCells count="2">
    <mergeCell ref="B2:G2"/>
    <mergeCell ref="B42:E42"/>
  </mergeCells>
  <pageMargins left="0.55118110236220474" right="0.47244094488188981" top="1.52" bottom="1.49" header="0.69" footer="0.51181102362204722"/>
  <pageSetup paperSize="9" scale="85" orientation="portrait" horizontalDpi="4294967295" verticalDpi="300" r:id="rId1"/>
  <headerFooter differentFirst="1" alignWithMargins="0">
    <oddFooter>&amp;C&amp;P</oddFooter>
    <firstHeader>&amp;R&amp;10Tabela Nr 7
do uchwały Nr ................
Rady Powiatu w Otwocku
z dnia .....................</firstHeader>
    <firstFooter>&amp;C&amp;P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pane ySplit="5" topLeftCell="A6" activePane="bottomLeft" state="frozen"/>
      <selection pane="bottomLeft" activeCell="H14" sqref="H14"/>
    </sheetView>
  </sheetViews>
  <sheetFormatPr defaultRowHeight="12"/>
  <cols>
    <col min="1" max="1" width="6.5" style="123" customWidth="1"/>
    <col min="2" max="2" width="10.83203125" style="123" customWidth="1"/>
    <col min="3" max="3" width="7.33203125" style="123" customWidth="1"/>
    <col min="4" max="4" width="61.33203125" style="42" customWidth="1"/>
    <col min="5" max="7" width="15.6640625" style="42" customWidth="1"/>
    <col min="8" max="8" width="20.5" style="42" customWidth="1"/>
    <col min="9" max="10" width="9.33203125" style="42"/>
    <col min="11" max="11" width="10.33203125" style="42" bestFit="1" customWidth="1"/>
    <col min="12" max="16384" width="9.33203125" style="42"/>
  </cols>
  <sheetData>
    <row r="1" spans="1:12" ht="9" customHeight="1">
      <c r="F1" s="124"/>
      <c r="G1" s="124"/>
    </row>
    <row r="2" spans="1:12" s="126" customFormat="1" ht="33" customHeight="1">
      <c r="A2" s="309" t="s">
        <v>310</v>
      </c>
      <c r="B2" s="309"/>
      <c r="C2" s="309"/>
      <c r="D2" s="309"/>
      <c r="E2" s="309"/>
      <c r="F2" s="309"/>
      <c r="G2" s="309"/>
      <c r="H2" s="125"/>
    </row>
    <row r="3" spans="1:12" ht="10.5" customHeight="1"/>
    <row r="4" spans="1:12" ht="24" customHeight="1">
      <c r="A4" s="310" t="s">
        <v>0</v>
      </c>
      <c r="B4" s="310" t="s">
        <v>1</v>
      </c>
      <c r="C4" s="310" t="s">
        <v>131</v>
      </c>
      <c r="D4" s="310" t="s">
        <v>77</v>
      </c>
      <c r="E4" s="310" t="s">
        <v>201</v>
      </c>
      <c r="F4" s="310"/>
      <c r="G4" s="310"/>
    </row>
    <row r="5" spans="1:12" ht="24" customHeight="1">
      <c r="A5" s="310"/>
      <c r="B5" s="310"/>
      <c r="C5" s="310"/>
      <c r="D5" s="310"/>
      <c r="E5" s="127" t="s">
        <v>202</v>
      </c>
      <c r="F5" s="127" t="s">
        <v>203</v>
      </c>
      <c r="G5" s="127" t="s">
        <v>204</v>
      </c>
    </row>
    <row r="6" spans="1:12" s="129" customFormat="1" ht="12.75" customHeight="1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6</v>
      </c>
      <c r="G6" s="128">
        <v>7</v>
      </c>
    </row>
    <row r="7" spans="1:12" ht="39" customHeight="1">
      <c r="A7" s="311" t="s">
        <v>205</v>
      </c>
      <c r="B7" s="311"/>
      <c r="C7" s="311"/>
      <c r="D7" s="130" t="s">
        <v>132</v>
      </c>
      <c r="E7" s="131" t="s">
        <v>206</v>
      </c>
      <c r="F7" s="131" t="s">
        <v>206</v>
      </c>
      <c r="G7" s="131" t="s">
        <v>206</v>
      </c>
    </row>
    <row r="8" spans="1:12" s="134" customFormat="1" ht="52.5" customHeight="1">
      <c r="A8" s="132">
        <v>600</v>
      </c>
      <c r="B8" s="132">
        <v>60004</v>
      </c>
      <c r="C8" s="132">
        <v>2310</v>
      </c>
      <c r="D8" s="52" t="s">
        <v>30</v>
      </c>
      <c r="E8" s="145"/>
      <c r="F8" s="145"/>
      <c r="G8" s="163">
        <v>250000</v>
      </c>
    </row>
    <row r="9" spans="1:12" s="262" customFormat="1" ht="52.5" customHeight="1">
      <c r="A9" s="259">
        <v>600</v>
      </c>
      <c r="B9" s="259">
        <v>60014</v>
      </c>
      <c r="C9" s="259">
        <v>6610</v>
      </c>
      <c r="D9" s="256" t="s">
        <v>355</v>
      </c>
      <c r="E9" s="260"/>
      <c r="F9" s="260"/>
      <c r="G9" s="261">
        <v>100000</v>
      </c>
    </row>
    <row r="10" spans="1:12" s="134" customFormat="1" ht="57" customHeight="1">
      <c r="A10" s="133">
        <v>710</v>
      </c>
      <c r="B10" s="133">
        <v>71095</v>
      </c>
      <c r="C10" s="133">
        <v>6639</v>
      </c>
      <c r="D10" s="251" t="s">
        <v>27</v>
      </c>
      <c r="E10" s="146"/>
      <c r="F10" s="146"/>
      <c r="G10" s="135">
        <f>259819+13861</f>
        <v>273680</v>
      </c>
    </row>
    <row r="11" spans="1:12" s="134" customFormat="1" ht="38.25" customHeight="1">
      <c r="A11" s="133">
        <v>754</v>
      </c>
      <c r="B11" s="133">
        <v>75404</v>
      </c>
      <c r="C11" s="133">
        <v>6170</v>
      </c>
      <c r="D11" s="61" t="s">
        <v>207</v>
      </c>
      <c r="E11" s="146"/>
      <c r="F11" s="146"/>
      <c r="G11" s="135">
        <v>70000</v>
      </c>
    </row>
    <row r="12" spans="1:12" s="134" customFormat="1" ht="51.75" customHeight="1">
      <c r="A12" s="133">
        <v>853</v>
      </c>
      <c r="B12" s="133">
        <v>85311</v>
      </c>
      <c r="C12" s="133">
        <v>2320</v>
      </c>
      <c r="D12" s="61" t="s">
        <v>65</v>
      </c>
      <c r="E12" s="148"/>
      <c r="F12" s="148"/>
      <c r="G12" s="153">
        <v>2000</v>
      </c>
      <c r="H12" s="136"/>
      <c r="I12" s="136"/>
      <c r="J12" s="136"/>
      <c r="K12" s="136"/>
      <c r="L12" s="136"/>
    </row>
    <row r="13" spans="1:12" s="134" customFormat="1" ht="51.75" customHeight="1">
      <c r="A13" s="133">
        <v>855</v>
      </c>
      <c r="B13" s="133">
        <v>85508</v>
      </c>
      <c r="C13" s="133">
        <v>2320</v>
      </c>
      <c r="D13" s="61" t="s">
        <v>65</v>
      </c>
      <c r="E13" s="148"/>
      <c r="F13" s="148"/>
      <c r="G13" s="153">
        <v>425833</v>
      </c>
      <c r="H13" s="136"/>
      <c r="I13" s="136"/>
      <c r="J13" s="136"/>
      <c r="K13" s="136"/>
      <c r="L13" s="136"/>
    </row>
    <row r="14" spans="1:12" s="134" customFormat="1" ht="47.25" customHeight="1">
      <c r="A14" s="133">
        <v>855</v>
      </c>
      <c r="B14" s="133">
        <v>85509</v>
      </c>
      <c r="C14" s="133">
        <v>2330</v>
      </c>
      <c r="D14" s="61" t="s">
        <v>66</v>
      </c>
      <c r="E14" s="148"/>
      <c r="F14" s="148"/>
      <c r="G14" s="153">
        <v>216000</v>
      </c>
      <c r="H14" s="136"/>
      <c r="I14" s="136"/>
      <c r="J14" s="136"/>
      <c r="K14" s="136"/>
      <c r="L14" s="136"/>
    </row>
    <row r="15" spans="1:12" s="134" customFormat="1" ht="51.75" customHeight="1">
      <c r="A15" s="133">
        <v>855</v>
      </c>
      <c r="B15" s="133">
        <v>85510</v>
      </c>
      <c r="C15" s="133">
        <v>2320</v>
      </c>
      <c r="D15" s="61" t="s">
        <v>65</v>
      </c>
      <c r="E15" s="148"/>
      <c r="F15" s="148"/>
      <c r="G15" s="153">
        <v>72000</v>
      </c>
      <c r="H15" s="136"/>
      <c r="I15" s="136"/>
      <c r="J15" s="136"/>
      <c r="K15" s="136"/>
      <c r="L15" s="136"/>
    </row>
    <row r="16" spans="1:12" s="134" customFormat="1" ht="48" customHeight="1">
      <c r="A16" s="133">
        <v>900</v>
      </c>
      <c r="B16" s="133">
        <v>90095</v>
      </c>
      <c r="C16" s="133">
        <v>2710</v>
      </c>
      <c r="D16" s="61" t="s">
        <v>68</v>
      </c>
      <c r="E16" s="148"/>
      <c r="F16" s="148"/>
      <c r="G16" s="153">
        <v>10000</v>
      </c>
      <c r="H16" s="136"/>
      <c r="I16" s="136"/>
      <c r="J16" s="136"/>
      <c r="K16" s="136"/>
      <c r="L16" s="136"/>
    </row>
    <row r="17" spans="1:12" s="134" customFormat="1" ht="48" customHeight="1">
      <c r="A17" s="133">
        <v>921</v>
      </c>
      <c r="B17" s="133">
        <v>92105</v>
      </c>
      <c r="C17" s="133">
        <v>2710</v>
      </c>
      <c r="D17" s="61" t="s">
        <v>68</v>
      </c>
      <c r="E17" s="148"/>
      <c r="F17" s="148"/>
      <c r="G17" s="153">
        <v>20000</v>
      </c>
      <c r="H17" s="136"/>
      <c r="I17" s="136"/>
      <c r="J17" s="136"/>
      <c r="K17" s="136"/>
      <c r="L17" s="136"/>
    </row>
    <row r="18" spans="1:12" s="134" customFormat="1" ht="25.5" customHeight="1">
      <c r="A18" s="133">
        <v>921</v>
      </c>
      <c r="B18" s="133">
        <v>92116</v>
      </c>
      <c r="C18" s="133">
        <v>2480</v>
      </c>
      <c r="D18" s="61" t="s">
        <v>208</v>
      </c>
      <c r="E18" s="152">
        <v>593400</v>
      </c>
      <c r="F18" s="148"/>
      <c r="G18" s="149"/>
      <c r="H18" s="136"/>
      <c r="I18" s="136"/>
      <c r="J18" s="136"/>
      <c r="K18" s="136"/>
      <c r="L18" s="136"/>
    </row>
    <row r="19" spans="1:12" s="134" customFormat="1" ht="44.25" customHeight="1">
      <c r="A19" s="133">
        <v>926</v>
      </c>
      <c r="B19" s="133">
        <v>92605</v>
      </c>
      <c r="C19" s="133">
        <v>2710</v>
      </c>
      <c r="D19" s="61" t="s">
        <v>68</v>
      </c>
      <c r="E19" s="152"/>
      <c r="F19" s="148"/>
      <c r="G19" s="153">
        <v>10000</v>
      </c>
      <c r="H19" s="136"/>
      <c r="I19" s="136"/>
      <c r="J19" s="136"/>
      <c r="K19" s="136"/>
      <c r="L19" s="136"/>
    </row>
    <row r="20" spans="1:12" s="138" customFormat="1" ht="27" customHeight="1">
      <c r="A20" s="310" t="s">
        <v>209</v>
      </c>
      <c r="B20" s="310"/>
      <c r="C20" s="310"/>
      <c r="D20" s="310"/>
      <c r="E20" s="137">
        <f>SUM(E8:E18)</f>
        <v>593400</v>
      </c>
      <c r="F20" s="137">
        <f>SUM(F8:F18)</f>
        <v>0</v>
      </c>
      <c r="G20" s="137">
        <f>SUM(G8:G19)</f>
        <v>1449513</v>
      </c>
      <c r="I20" s="139"/>
    </row>
    <row r="21" spans="1:12" s="134" customFormat="1" ht="47.25" customHeight="1">
      <c r="A21" s="311" t="s">
        <v>210</v>
      </c>
      <c r="B21" s="311"/>
      <c r="C21" s="311"/>
      <c r="D21" s="130" t="s">
        <v>132</v>
      </c>
      <c r="E21" s="131" t="s">
        <v>206</v>
      </c>
      <c r="F21" s="131" t="s">
        <v>206</v>
      </c>
      <c r="G21" s="131" t="s">
        <v>206</v>
      </c>
      <c r="I21" s="140"/>
      <c r="K21" s="123"/>
    </row>
    <row r="22" spans="1:12" s="134" customFormat="1" ht="54" customHeight="1">
      <c r="A22" s="141" t="s">
        <v>2</v>
      </c>
      <c r="B22" s="141" t="s">
        <v>211</v>
      </c>
      <c r="C22" s="141" t="s">
        <v>212</v>
      </c>
      <c r="D22" s="61" t="s">
        <v>213</v>
      </c>
      <c r="E22" s="146"/>
      <c r="F22" s="146"/>
      <c r="G22" s="135">
        <v>87045</v>
      </c>
      <c r="I22" s="140"/>
      <c r="K22" s="123"/>
    </row>
    <row r="23" spans="1:12" s="134" customFormat="1" ht="59.25" customHeight="1">
      <c r="A23" s="133">
        <v>630</v>
      </c>
      <c r="B23" s="133">
        <v>63003</v>
      </c>
      <c r="C23" s="133">
        <v>2360</v>
      </c>
      <c r="D23" s="61" t="s">
        <v>115</v>
      </c>
      <c r="E23" s="146"/>
      <c r="F23" s="146"/>
      <c r="G23" s="135">
        <v>20000</v>
      </c>
      <c r="I23" s="140"/>
      <c r="K23" s="123"/>
    </row>
    <row r="24" spans="1:12" s="134" customFormat="1" ht="63.75" customHeight="1">
      <c r="A24" s="133">
        <v>754</v>
      </c>
      <c r="B24" s="133">
        <v>75495</v>
      </c>
      <c r="C24" s="133">
        <v>2360</v>
      </c>
      <c r="D24" s="61" t="s">
        <v>115</v>
      </c>
      <c r="E24" s="146"/>
      <c r="F24" s="146"/>
      <c r="G24" s="135">
        <f>10000+4000</f>
        <v>14000</v>
      </c>
      <c r="I24" s="140"/>
      <c r="K24" s="123"/>
    </row>
    <row r="25" spans="1:12" s="134" customFormat="1" ht="63" customHeight="1">
      <c r="A25" s="133">
        <v>755</v>
      </c>
      <c r="B25" s="133">
        <v>75515</v>
      </c>
      <c r="C25" s="133">
        <v>2360</v>
      </c>
      <c r="D25" s="61" t="s">
        <v>115</v>
      </c>
      <c r="E25" s="146"/>
      <c r="F25" s="146"/>
      <c r="G25" s="135">
        <v>182178</v>
      </c>
      <c r="I25" s="140"/>
      <c r="K25" s="123"/>
    </row>
    <row r="26" spans="1:12" s="134" customFormat="1" ht="24.95" customHeight="1">
      <c r="A26" s="133">
        <v>801</v>
      </c>
      <c r="B26" s="133">
        <v>80102</v>
      </c>
      <c r="C26" s="133">
        <v>2540</v>
      </c>
      <c r="D26" s="61" t="s">
        <v>214</v>
      </c>
      <c r="E26" s="152">
        <v>707507</v>
      </c>
      <c r="F26" s="146"/>
      <c r="G26" s="147"/>
      <c r="I26" s="140"/>
      <c r="K26" s="123"/>
    </row>
    <row r="27" spans="1:12" s="134" customFormat="1" ht="24.95" customHeight="1">
      <c r="A27" s="133">
        <v>801</v>
      </c>
      <c r="B27" s="133">
        <v>80105</v>
      </c>
      <c r="C27" s="133">
        <v>2540</v>
      </c>
      <c r="D27" s="61" t="s">
        <v>214</v>
      </c>
      <c r="E27" s="152">
        <v>431000</v>
      </c>
      <c r="F27" s="146"/>
      <c r="G27" s="147"/>
      <c r="I27" s="140"/>
      <c r="K27" s="123"/>
    </row>
    <row r="28" spans="1:12" s="134" customFormat="1" ht="24.95" customHeight="1">
      <c r="A28" s="133">
        <v>801</v>
      </c>
      <c r="B28" s="133">
        <v>80116</v>
      </c>
      <c r="C28" s="133">
        <v>2540</v>
      </c>
      <c r="D28" s="61" t="s">
        <v>214</v>
      </c>
      <c r="E28" s="152">
        <v>330000</v>
      </c>
      <c r="F28" s="146"/>
      <c r="G28" s="147"/>
      <c r="I28" s="140"/>
      <c r="K28" s="123"/>
    </row>
    <row r="29" spans="1:12" s="134" customFormat="1" ht="24.95" customHeight="1">
      <c r="A29" s="133">
        <v>801</v>
      </c>
      <c r="B29" s="133">
        <v>80120</v>
      </c>
      <c r="C29" s="133">
        <v>2540</v>
      </c>
      <c r="D29" s="61" t="s">
        <v>214</v>
      </c>
      <c r="E29" s="152">
        <v>1221000</v>
      </c>
      <c r="F29" s="148"/>
      <c r="G29" s="150"/>
    </row>
    <row r="30" spans="1:12" s="134" customFormat="1" ht="24.95" customHeight="1">
      <c r="A30" s="133">
        <v>801</v>
      </c>
      <c r="B30" s="133">
        <v>80151</v>
      </c>
      <c r="C30" s="133">
        <v>2540</v>
      </c>
      <c r="D30" s="61" t="s">
        <v>214</v>
      </c>
      <c r="E30" s="152">
        <v>50000</v>
      </c>
      <c r="F30" s="148"/>
      <c r="G30" s="150"/>
    </row>
    <row r="31" spans="1:12" s="134" customFormat="1" ht="24.95" customHeight="1">
      <c r="A31" s="133">
        <v>801</v>
      </c>
      <c r="B31" s="133">
        <v>80152</v>
      </c>
      <c r="C31" s="133">
        <v>2540</v>
      </c>
      <c r="D31" s="61" t="s">
        <v>214</v>
      </c>
      <c r="E31" s="152">
        <v>54000</v>
      </c>
      <c r="F31" s="148"/>
      <c r="G31" s="150"/>
    </row>
    <row r="32" spans="1:12" s="134" customFormat="1" ht="36.75" customHeight="1">
      <c r="A32" s="133">
        <v>852</v>
      </c>
      <c r="B32" s="133">
        <v>85202</v>
      </c>
      <c r="C32" s="133">
        <v>2820</v>
      </c>
      <c r="D32" s="61" t="s">
        <v>215</v>
      </c>
      <c r="E32" s="148"/>
      <c r="F32" s="148"/>
      <c r="G32" s="152">
        <v>243000</v>
      </c>
      <c r="H32" s="250"/>
    </row>
    <row r="33" spans="1:11" s="134" customFormat="1" ht="36.75" customHeight="1">
      <c r="A33" s="133">
        <v>852</v>
      </c>
      <c r="B33" s="133">
        <v>85220</v>
      </c>
      <c r="C33" s="133">
        <v>2820</v>
      </c>
      <c r="D33" s="61" t="s">
        <v>215</v>
      </c>
      <c r="E33" s="148"/>
      <c r="F33" s="148"/>
      <c r="G33" s="152">
        <v>80000</v>
      </c>
    </row>
    <row r="34" spans="1:11" s="134" customFormat="1" ht="34.5" customHeight="1">
      <c r="A34" s="133">
        <v>853</v>
      </c>
      <c r="B34" s="133">
        <v>85311</v>
      </c>
      <c r="C34" s="133">
        <v>2580</v>
      </c>
      <c r="D34" s="61" t="s">
        <v>216</v>
      </c>
      <c r="E34" s="152">
        <v>179511</v>
      </c>
      <c r="F34" s="148"/>
      <c r="G34" s="150"/>
    </row>
    <row r="35" spans="1:11" s="134" customFormat="1" ht="25.5" customHeight="1">
      <c r="A35" s="133">
        <v>854</v>
      </c>
      <c r="B35" s="133">
        <v>85404</v>
      </c>
      <c r="C35" s="133">
        <v>2540</v>
      </c>
      <c r="D35" s="61" t="s">
        <v>214</v>
      </c>
      <c r="E35" s="152">
        <v>150000</v>
      </c>
      <c r="F35" s="148"/>
      <c r="G35" s="150"/>
    </row>
    <row r="36" spans="1:11" s="134" customFormat="1" ht="25.5" customHeight="1">
      <c r="A36" s="133">
        <v>854</v>
      </c>
      <c r="B36" s="133">
        <v>85410</v>
      </c>
      <c r="C36" s="133">
        <v>2540</v>
      </c>
      <c r="D36" s="61" t="s">
        <v>214</v>
      </c>
      <c r="E36" s="152">
        <v>100000</v>
      </c>
      <c r="F36" s="148"/>
      <c r="G36" s="150"/>
    </row>
    <row r="37" spans="1:11" s="134" customFormat="1" ht="60.75" customHeight="1">
      <c r="A37" s="133">
        <v>921</v>
      </c>
      <c r="B37" s="133">
        <v>92105</v>
      </c>
      <c r="C37" s="133">
        <v>2360</v>
      </c>
      <c r="D37" s="61" t="s">
        <v>115</v>
      </c>
      <c r="E37" s="150"/>
      <c r="F37" s="148"/>
      <c r="G37" s="152">
        <v>180000</v>
      </c>
    </row>
    <row r="38" spans="1:11" s="134" customFormat="1" ht="60.75" customHeight="1">
      <c r="A38" s="133">
        <v>926</v>
      </c>
      <c r="B38" s="133">
        <v>92605</v>
      </c>
      <c r="C38" s="133">
        <v>2360</v>
      </c>
      <c r="D38" s="61" t="s">
        <v>115</v>
      </c>
      <c r="E38" s="151"/>
      <c r="F38" s="148"/>
      <c r="G38" s="152">
        <v>30000</v>
      </c>
      <c r="I38" s="140"/>
      <c r="K38" s="140"/>
    </row>
    <row r="39" spans="1:11" s="134" customFormat="1" ht="22.5" customHeight="1">
      <c r="A39" s="312" t="s">
        <v>217</v>
      </c>
      <c r="B39" s="312"/>
      <c r="C39" s="312"/>
      <c r="D39" s="312"/>
      <c r="E39" s="137">
        <f>SUM(E22:E38)</f>
        <v>3223018</v>
      </c>
      <c r="F39" s="137">
        <f t="shared" ref="F39:G39" si="0">SUM(F22:F38)</f>
        <v>0</v>
      </c>
      <c r="G39" s="137">
        <f t="shared" si="0"/>
        <v>836223</v>
      </c>
    </row>
    <row r="40" spans="1:11" s="143" customFormat="1" ht="26.25" customHeight="1">
      <c r="A40" s="313" t="s">
        <v>221</v>
      </c>
      <c r="B40" s="313"/>
      <c r="C40" s="313"/>
      <c r="D40" s="313"/>
      <c r="E40" s="313"/>
      <c r="F40" s="313"/>
      <c r="G40" s="142">
        <f>SUM(E20,G20,E39,G39)</f>
        <v>6102154</v>
      </c>
    </row>
    <row r="41" spans="1:11" ht="15.75" customHeight="1"/>
    <row r="42" spans="1:11" ht="15.75" customHeight="1"/>
    <row r="43" spans="1:11" ht="15.75" customHeight="1"/>
    <row r="44" spans="1:11" ht="15.75" customHeight="1">
      <c r="A44" s="42"/>
      <c r="B44" s="42"/>
      <c r="C44" s="42"/>
    </row>
    <row r="45" spans="1:11" ht="15.75" customHeight="1">
      <c r="A45" s="42"/>
      <c r="B45" s="42"/>
      <c r="C45" s="42"/>
    </row>
    <row r="46" spans="1:11" ht="15.75" customHeight="1">
      <c r="A46" s="42"/>
      <c r="B46" s="42"/>
      <c r="C46" s="42"/>
    </row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</sheetData>
  <sheetProtection algorithmName="SHA-512" hashValue="bsZBGQ0+PBtr6T1lSskAdtXgyGFyrlytj9B+cR3MDj0tkQaepYajBB0tCiyz/uAk9ZrWKAPtmQBrN/b58weAGQ==" saltValue="DM9Gg9SPfqesDwwfITbWag==" spinCount="100000" sheet="1" objects="1" scenarios="1" formatColumns="0" formatRows="0"/>
  <mergeCells count="11">
    <mergeCell ref="A7:C7"/>
    <mergeCell ref="A20:D20"/>
    <mergeCell ref="A21:C21"/>
    <mergeCell ref="A39:D39"/>
    <mergeCell ref="A40:F40"/>
    <mergeCell ref="A2:G2"/>
    <mergeCell ref="A4:A5"/>
    <mergeCell ref="B4:B5"/>
    <mergeCell ref="C4:C5"/>
    <mergeCell ref="D4:D5"/>
    <mergeCell ref="E4:G4"/>
  </mergeCells>
  <pageMargins left="0.68" right="0.23622047244094491" top="1.21" bottom="1.02" header="0.6" footer="0.49"/>
  <pageSetup paperSize="9" scale="80" orientation="portrait" horizontalDpi="4294967295" verticalDpi="300" r:id="rId1"/>
  <headerFooter differentFirst="1" alignWithMargins="0">
    <oddFooter>&amp;C&amp;P</oddFooter>
    <firstHeader>&amp;R&amp;10Załącznik Nr 1 
do uchwały Nr...............
Rady Powiatu w Otwocku
z dnia..................</first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Tab.2a</vt:lpstr>
      <vt:lpstr>Tab.3</vt:lpstr>
      <vt:lpstr>Tab.5</vt:lpstr>
      <vt:lpstr>Tab.6</vt:lpstr>
      <vt:lpstr>Tab.7</vt:lpstr>
      <vt:lpstr>Zał.1</vt:lpstr>
      <vt:lpstr>Tab.2a!__xlnm.Print_Area_1</vt:lpstr>
      <vt:lpstr>Tab.2a!Obszar_wydruku</vt:lpstr>
      <vt:lpstr>Tab.3!Obszar_wydruku</vt:lpstr>
      <vt:lpstr>Tab.5!Obszar_wydruku</vt:lpstr>
      <vt:lpstr>Zał.1!Obszar_wydruku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Renis Iwona</dc:creator>
  <cp:lastModifiedBy>Aneta Mroczkowska</cp:lastModifiedBy>
  <cp:lastPrinted>2018-04-18T12:04:43Z</cp:lastPrinted>
  <dcterms:created xsi:type="dcterms:W3CDTF">2015-10-09T11:05:37Z</dcterms:created>
  <dcterms:modified xsi:type="dcterms:W3CDTF">2018-04-18T12:06:57Z</dcterms:modified>
</cp:coreProperties>
</file>