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875" tabRatio="200" firstSheet="1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4">'5'!$A$1:$N$60</definedName>
  </definedNames>
  <calcPr fullCalcOnLoad="1"/>
</workbook>
</file>

<file path=xl/comments4.xml><?xml version="1.0" encoding="utf-8"?>
<comments xmlns="http://schemas.openxmlformats.org/spreadsheetml/2006/main">
  <authors>
    <author>Starostwo</author>
  </authors>
  <commentList>
    <comment ref="J79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<sst xmlns="http://schemas.openxmlformats.org/spreadsheetml/2006/main" count="890" uniqueCount="442">
  <si>
    <t>Ogółem</t>
  </si>
  <si>
    <t>Dotacja celowa z budżetu na finansowanie lub dofinansowanie zadań zleconych do realizacji stowarzyszeniom</t>
  </si>
  <si>
    <t>18.</t>
  </si>
  <si>
    <t>17.</t>
  </si>
  <si>
    <t>16.</t>
  </si>
  <si>
    <t>15.</t>
  </si>
  <si>
    <t>Dotacja podmiotowa z budżetu dla jednostek niezaliczanych do sektora finansów publicznych (dofinansowanie warsztatów terapii zajęciowej)</t>
  </si>
  <si>
    <t>14.</t>
  </si>
  <si>
    <t>13.</t>
  </si>
  <si>
    <t>12.</t>
  </si>
  <si>
    <t>Dotacja celowa z budżetu na finansowanie lub dofinansowanie zadań zleconych do realizacji stowarzyszeniom ( Hostel - Dom Pomocy Społecznej)</t>
  </si>
  <si>
    <t>11.</t>
  </si>
  <si>
    <t>Zwrot dotacji pobranych w nadmiernej wysokości</t>
  </si>
  <si>
    <t>10.</t>
  </si>
  <si>
    <t>Dotacja celowa z budżetu na finansowanie lub dofinansowanie zadań zleconych do realizacji stowarzyszeniom ( prowadzenie Środowiskowego Ogniska Wychowawczego)</t>
  </si>
  <si>
    <t>9.</t>
  </si>
  <si>
    <t>Dotacja celowa z budzetu na finanowanie lub dofinansowanie zadań zleconych do realizacji fundacjom (IPO)</t>
  </si>
  <si>
    <t>8.</t>
  </si>
  <si>
    <t xml:space="preserve">Dotacje celowe przekazane dla powiatu na zdania bieżące realizowane na podst. porozumień </t>
  </si>
  <si>
    <t>7.</t>
  </si>
  <si>
    <t xml:space="preserve">Dotacja podmiotowa z budżetu dla samodzielnego publicznego zakładu opieki zdrowotnej   (przeciwdziałanie alkoholizmowi ) </t>
  </si>
  <si>
    <t>6.</t>
  </si>
  <si>
    <t>Dotacja podmiotowa z budżetu dla samodzielnego publicznego zakładu opieki zdrowotnej utworzonego przez jst (zakupy i zadania inwestycyjne ZPZOZ)</t>
  </si>
  <si>
    <t>5.</t>
  </si>
  <si>
    <t xml:space="preserve">Dotacja podmiotowa z budżetu dla niepublicznej jednostki oświaty </t>
  </si>
  <si>
    <t>4.</t>
  </si>
  <si>
    <t xml:space="preserve">Dotacja celowa z budżetu na finansowanie lub dofinansowanie zadań zleconych ro realizacji stowarzyszeniom w ramach porządku publicznego i bezpieczeństwa obywateli - patrolowanie rzeki Wisły </t>
  </si>
  <si>
    <t>3.</t>
  </si>
  <si>
    <t>Wpłaty na fundusz celowy policji na zadania i zakupy inwestycyjne okreslone w porozumieniu- dofinansowanie zakupu samochodu</t>
  </si>
  <si>
    <t>2.</t>
  </si>
  <si>
    <t>1.</t>
  </si>
  <si>
    <t>Kwota dotacji</t>
  </si>
  <si>
    <t>Nazwa zadania</t>
  </si>
  <si>
    <t>§</t>
  </si>
  <si>
    <t>Rozdział</t>
  </si>
  <si>
    <t>Dział</t>
  </si>
  <si>
    <t>Lp.</t>
  </si>
  <si>
    <t>w złotych</t>
  </si>
  <si>
    <t>Plan zadań na 2009 rok realizowanych w drodze porozumień i umów między jednostkami samorządowymi ( różnymi szczeblami) i innymi jednostakmi samorządu terytorialnego oraz między podmiotami nie zaliczanymi do sektora finansów publicznych oraz Policją</t>
  </si>
  <si>
    <t>Przychody i rozchody budżetu w 2009 r.</t>
  </si>
  <si>
    <t>Treść</t>
  </si>
  <si>
    <t>Klasyfikacja
§</t>
  </si>
  <si>
    <t>Kwota 2009 r</t>
  </si>
  <si>
    <t>Dochody</t>
  </si>
  <si>
    <t>Wydatki</t>
  </si>
  <si>
    <t>Wynik budżetu /deficyt/</t>
  </si>
  <si>
    <t>Przychody ogółem:</t>
  </si>
  <si>
    <t>Kredyty</t>
  </si>
  <si>
    <t>§ 952</t>
  </si>
  <si>
    <t>Pożyczki</t>
  </si>
  <si>
    <t>Kredyty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</si>
  <si>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</si>
  <si>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</si>
  <si>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</si>
  <si>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</si>
  <si>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</si>
  <si>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</si>
  <si>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</si>
  <si>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</si>
  <si>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</si>
  <si>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</si>
  <si>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</si>
  <si>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</si>
  <si>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</si>
  <si>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</si>
  <si>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</si>
  <si>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</si>
  <si>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</si>
  <si>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</si>
  <si>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</si>
  <si>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</si>
  <si>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</si>
  <si>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</si>
  <si>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</si>
  <si>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</si>
  <si>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</si>
  <si>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Dotacja celowa przekazana dla powiatu na zadania bieżące realizowane na podst. porozumień</t>
  </si>
  <si>
    <t>Dotacja celowa na pomoc finansową udzielaną między jednostkami amorządu terytorialnego na dofinansowanie własnych zadan bieżących( dotacja dla gminy Karczew, Sobienie Jeziory i Kołbiel)</t>
  </si>
  <si>
    <t>19.</t>
  </si>
  <si>
    <t>Dotacje celowe przekazane gminie na zadania bieżące realizowane na podstawie porozumień(umów) między jednostkami samorządu terytorialnego</t>
  </si>
  <si>
    <t>20.</t>
  </si>
  <si>
    <t xml:space="preserve">do Uchwały Rady Powiatu nr 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</si>
  <si>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</si>
  <si>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</si>
  <si>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</si>
  <si>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</si>
  <si>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</si>
  <si>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w tym:</t>
  </si>
  <si>
    <t>Planowane wydatki</t>
  </si>
  <si>
    <t>Środki z budżetu krajowego</t>
  </si>
  <si>
    <t>Środki z budżetu UE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</si>
  <si>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</si>
  <si>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</si>
  <si>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</si>
  <si>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</si>
  <si>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</si>
  <si>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</si>
  <si>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</si>
  <si>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</si>
  <si>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</si>
  <si>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</si>
  <si>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</si>
  <si>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</si>
  <si>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</si>
  <si>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</si>
  <si>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</si>
  <si>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</si>
  <si>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Regionalny Program Operacyjny Województwa Mazowieckiego</t>
  </si>
  <si>
    <t>Priorytet:</t>
  </si>
  <si>
    <t>Priorytet III Regionalny system transportowy</t>
  </si>
  <si>
    <t>Działanie:</t>
  </si>
  <si>
    <t>Działanie : 3.1 Infrastruktura drogowa</t>
  </si>
  <si>
    <t>Nazwa Projektu:</t>
  </si>
  <si>
    <t>Razem Wydatki:</t>
  </si>
  <si>
    <t>23 Drogi regionalne/lokalne</t>
  </si>
  <si>
    <t>600, 60014, 6058, 6059</t>
  </si>
  <si>
    <t>z tego 2008 r.</t>
  </si>
  <si>
    <t>2010 r.</t>
  </si>
  <si>
    <t>2011 r.</t>
  </si>
  <si>
    <t>1.2</t>
  </si>
  <si>
    <t>Budowa mostu przez rzekę Świder w km 0+933,36 wraz z dojazdami, łączącego ul. Świerczewskiego w Otwocku z ul. Sikorskiego w Józefowie (Etap I), gmina Otwock i Józefów, powiat otwocki</t>
  </si>
  <si>
    <t>1.3</t>
  </si>
  <si>
    <t>1.4</t>
  </si>
  <si>
    <t>Przebudowa ciągu drogowego drogi powiatowej Nr 2716W w Jatnem i Dyzinie na odcinku od km 0+000 do km 1+954 oraz drogi powiatowej Nr 2715W w Dyzinie i Celestynowie na odcinku od km 5+214 do km 7+424</t>
  </si>
  <si>
    <t>1.5</t>
  </si>
  <si>
    <t>Przebudowa ciągu drogowego drogi powiatowej Nr 2715W w Dyzinie, Glinie, Pogorzeli na odcinku od km 1+716 do km 5+214, gmina Celestynów, powiat otwocki</t>
  </si>
  <si>
    <t>1.6</t>
  </si>
  <si>
    <t>1.7</t>
  </si>
  <si>
    <t>Budowa drogi powiatowej Nr 2701W od km 0+000 do km 2+800 w Majdanie i Izabeli oraz na odcinku od km 5+273 do km 6+873 w Michałówku i Duchnowie, Gmina Wiązowna, Powiat Otwocki.</t>
  </si>
  <si>
    <t>1.8</t>
  </si>
  <si>
    <t>Przebudowa i budowa drogi powiatowej Nr 2724W na odcinku od km 0+000 do km 1+960 w miejscowości Karczew i Janów, Gmina Karczew, Powiat Otwocki.</t>
  </si>
  <si>
    <t>1.9</t>
  </si>
  <si>
    <t>Przebudowa mostu na rzece Świder w ciągu drogi powiatowej Nr 2710W w km 2+436 w Woli Karczewskiej, Gmina Wiązowna, Powiat Otwocki.</t>
  </si>
  <si>
    <t>1.10</t>
  </si>
  <si>
    <t>1.11</t>
  </si>
  <si>
    <t>Priorytet VII Tworzenie i poprawa warunków dla rozwoju kapitału ludzkiego</t>
  </si>
  <si>
    <t>Działanie : 7.2 Infrastruktura służąca edukacji</t>
  </si>
  <si>
    <t>Rewitalizacja i modernizacja obiektu Zespołu Szkół Ogólnokształcących ul. Filipowicza 9 w Otwocku</t>
  </si>
  <si>
    <t>75 Infrastruktura systemu oświaty</t>
  </si>
  <si>
    <t>1.12</t>
  </si>
  <si>
    <t>Modernizacja ( w tym termo-) i rozbudowa Specjalnego Ośrodka Szkolno Wychowawczego ul. Majowa 17/19 w Otwocku wraz z zagospodarowaniem terenu</t>
  </si>
  <si>
    <t>77 Infrastruktura opiekuńczo-wychowawcza</t>
  </si>
  <si>
    <t>854, 85403, 6058, 6059</t>
  </si>
  <si>
    <t>Wydatki bieżące razem:</t>
  </si>
  <si>
    <t>2.1</t>
  </si>
  <si>
    <t>Priorytet VI Wykorzystanie walorów naturalnych i kulturowych dla rozwoju turystyki i rekreacji</t>
  </si>
  <si>
    <t xml:space="preserve">Działanie: 6.1 Kultura </t>
  </si>
  <si>
    <t>Opracowanie analiz "Produkt kulturalny i turystyczny Powiatu Otwockiego, jego promocja i rozwój - magnesem przyciagającym turystów i gości."</t>
  </si>
  <si>
    <t>58 Ochrona i zachowanie dziedzictwa kulturowego</t>
  </si>
  <si>
    <t>750, 75075, 4118, 4119, 4128, 4129, 4178, 4179, 4218, 4219,  4308, 4309</t>
  </si>
  <si>
    <t>2.2</t>
  </si>
  <si>
    <t>Wykorzystanie przestrzeni i produktów kulturowych i turystycznych do promocji Powiatu Otwockiego na arenie krajowej i międzynarodowej, z udziałem partnerów niemieckich, biznesowych, organizacji pozarządowych i środowisk twórczych</t>
  </si>
  <si>
    <t>921, 92105, 2828, 2829, 4098, 4099,  4118, 4119, 4128, 4129, 4178, 4179, 4218, 4219, 4308, 4309, 4418, 4419, 4428, 4429</t>
  </si>
  <si>
    <t>2.3</t>
  </si>
  <si>
    <t>Zachowanie dziedzictwa kulturowego dla przyszłych pokoleń, poprzez wydarzenia kulturalne i wystawy dorobku  twórców z terenu Powiatu Otwockiego</t>
  </si>
  <si>
    <t>2.4</t>
  </si>
  <si>
    <t>Program Operacyjny Kapitał Ludzki</t>
  </si>
  <si>
    <t xml:space="preserve">Priorytet IX: Rozwój wykształcenia i kompetencji w regionach </t>
  </si>
  <si>
    <t>9.4 Wysoko wykwalifikowane kadry systemu oświaty</t>
  </si>
  <si>
    <t>Przez angielski do wyższych kwalifikacji</t>
  </si>
  <si>
    <t>2.5</t>
  </si>
  <si>
    <t>9.2 Podniesienie atrakcyjności i jakości szkolnictwa zawodowego</t>
  </si>
  <si>
    <t>"Znajomość języka obcego ważnym atutem zawodowym" oraz "Nauka i współpraca z pracodawcą to przyszły sukces"</t>
  </si>
  <si>
    <t>2.6</t>
  </si>
  <si>
    <t>Priorytet VII Promocja integracji społecznej</t>
  </si>
  <si>
    <t>7.1.2 Rozwój i upowszechnienie aktywnej integracj przez powiatowe centra pomocy rodzinie</t>
  </si>
  <si>
    <t>Samodzielny Start</t>
  </si>
  <si>
    <t>852, 85218, 4118, 4128, 4178, 4179, 4218, 4308, 4309, 6068, 6069</t>
  </si>
  <si>
    <t>Ogółem (1+2)</t>
  </si>
  <si>
    <t>* wydatki obejmują wydatki bieżące i majątkowe (dotyczące inwestycji rocznych i ujętych w wieloletnim programie inwestycyjnym</t>
  </si>
  <si>
    <t>** środki własne jst, współfinansowane z budżetu państwa oraz inne</t>
  </si>
  <si>
    <t>Zadania inwestycyjne w 2009 r.</t>
  </si>
  <si>
    <t>Rozdz.</t>
  </si>
  <si>
    <t>Nazwa zadania inwestycyjnego</t>
  </si>
  <si>
    <t>Łączne koszty finansowe</t>
  </si>
  <si>
    <t>Jednostka organizacyjna realizująca program lub koordynująca wykonanie programu</t>
  </si>
  <si>
    <r>
      <t xml:space="preserve">rok budżetowy 2009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</si>
  <si>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</si>
  <si>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</si>
  <si>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</si>
  <si>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</si>
  <si>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</si>
  <si>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Przebudowa drogi powiatowej Nr 2715W ulice Portowa, Rycerska i Mieszka w Otwocku</t>
  </si>
  <si>
    <t>ZDP</t>
  </si>
  <si>
    <t>Przebudowa drogi powiatowej nr 2759W - ul. Narutowicza w Otwocku na odc. od przejazdu kolejowego do ul. Poniatowskiego</t>
  </si>
  <si>
    <t>Przebudowa drogi powiatowej Nr 2767W - ul. Kard. Wyszyńskiego w Józefowie</t>
  </si>
  <si>
    <t>Przebudowa drogi powiatowej nr 2774W - ul. Wiślanej w Karczewie wraz z remontem mostu na rzece Jagodziance</t>
  </si>
  <si>
    <t>Opracowanie koncepcji przebudowy skrzyżowania ulic Kołłątaja, Staszica z ul. Świderską w Otwocku</t>
  </si>
  <si>
    <t>Przebudowa drogi powiatowej Nr 2724W Karczew - Janów- Brzezinka - Całowanie w Łukówcu</t>
  </si>
  <si>
    <t>Przebudowa drogi powiatowej Nr 2729W Kępa Gliniecka - Otwock Wielki - Otwock Mały - Karczew w Otwocku Wielkim</t>
  </si>
  <si>
    <t>Przebudowa drogi powiatowej Nr 2772W - ul. Kard. Wyszyńskiego w Karczewie</t>
  </si>
  <si>
    <t>Budowa sygnalizacji świetlnej na skrzyżowaniu ulic Mickiewicza i Bema w Karczewie</t>
  </si>
  <si>
    <t>A.      
B. 120 000
C.</t>
  </si>
  <si>
    <t>Przebudowa na rondo skrzyzowania ulic Mieszka I (DP Nr 2715W) Kraszewskiego (DP nr 2762W) w Otwocku</t>
  </si>
  <si>
    <t>Budowa chodnika w drodze powiatowej Nr 2726W przez Sobiekursk w Sobiekursku</t>
  </si>
  <si>
    <t>Przebudowa chodników na drodze powiatowej nr 2724W Karczew - Janów- Brzezinka - Całowanie w Janowie i Brzezince</t>
  </si>
  <si>
    <t>Przebudowa drogi powiatowej Nr 2722W Pogorzel - Świerk w Pogorzeli</t>
  </si>
  <si>
    <t>Budowa ciągu pieszo - rowerowego w drodze powiatowej nr 2713W Regut - Celestynów - Dąbrówka - Glina - Wola Karczewska  z Celestynowa do Otwocka</t>
  </si>
  <si>
    <t>Przebudowa drogi powiatowej nr 2742W Stara Wieś - Gózd</t>
  </si>
  <si>
    <t>21.</t>
  </si>
  <si>
    <t>Przebudowa drogi powiatowej nr 2743W Człekówka - Kąty - Antoninek w Chrośnie</t>
  </si>
  <si>
    <t>22.</t>
  </si>
  <si>
    <t>Przebudowa drogi powiatowej nr 2709W Żanęcin - Glinianka - Dobrzyniec w Dobrzyńcu</t>
  </si>
  <si>
    <t>23.</t>
  </si>
  <si>
    <t>Przebudowa drogi powiatowej nr 2739W Gadka - Sufczyn - Huta Radachowska w Sufczynie</t>
  </si>
  <si>
    <t>24.</t>
  </si>
  <si>
    <t>Przebudowa drogi powiatowej nr 2737W Sępochów - Rudno w w Borkowie (dokumentacja)</t>
  </si>
  <si>
    <t>25.</t>
  </si>
  <si>
    <t>Przebudowa drogi powiatowej nr 1308W Wola Rębkowska - Budy Uśniackie - Wola Władysławowska w Kościeliskach</t>
  </si>
  <si>
    <t>26.</t>
  </si>
  <si>
    <t>Przebudowa drogi powiatowej nr 2747W Osieck - Natolin - Kościeliska</t>
  </si>
  <si>
    <t>27.</t>
  </si>
  <si>
    <t>Budowa drogi powiatowej nr 1311W Wola Władysławowoska - Łucznica - Pilawa w Natolinie, gmina Osieck, powiat otwocki</t>
  </si>
  <si>
    <t>Przebudowa drogi powiatowej Nr 1302W Piwonin - Wysoczyn - Szymanowice</t>
  </si>
  <si>
    <t>29.</t>
  </si>
  <si>
    <t>Przebudowa drogi powiatowej nr 2750W Warszawice - Radwanków Szlachecki w Warszawicach</t>
  </si>
  <si>
    <t>30.</t>
  </si>
  <si>
    <t>Budowa drogi powiatowej nr 2706W Glinianka - Poręby</t>
  </si>
  <si>
    <t>31.</t>
  </si>
  <si>
    <t>Budowa drogi powiatowej nr 2712W Wola Karczewska – Kruszówiec w Woli Karczewskiej</t>
  </si>
  <si>
    <t>32.</t>
  </si>
  <si>
    <t>33.</t>
  </si>
  <si>
    <t>Przebudowa drogi powiatowej nr 2709W Żanęcin - Glinianka - Dobrzyniec w Lipowie</t>
  </si>
  <si>
    <t>34.</t>
  </si>
  <si>
    <t>Razem</t>
  </si>
  <si>
    <t>36.</t>
  </si>
  <si>
    <t>37.</t>
  </si>
  <si>
    <t>38.</t>
  </si>
  <si>
    <t>39.</t>
  </si>
  <si>
    <t xml:space="preserve">Przebudowa i budowa drogi powiatowej nr 2724W na odcinku od km 0+000 do km 1+960 w miejscowościach Karczew i Janów, gmina Karczew, powiat otwocki </t>
  </si>
  <si>
    <t>40.</t>
  </si>
  <si>
    <t>41.</t>
  </si>
  <si>
    <t>42.</t>
  </si>
  <si>
    <t>Przebudowa mostu na rzece Świder w ciągu drogi powiatowej nr 2710W w km 2+436 w Woli Karczewskiej, gmina Wiązowna, powiat otwocki</t>
  </si>
  <si>
    <t>43.</t>
  </si>
  <si>
    <t>44.</t>
  </si>
  <si>
    <t>Budowa drogi powiatowej Nr 2701W od km 0+000 do km 2+800 w Majdanie i Izabeli oraz na odcinku od km 5+273 do km 6+873 w Michałówku i Duchnowie, gmina Wiązowna, powiat otwocki</t>
  </si>
  <si>
    <t>45.</t>
  </si>
  <si>
    <t>Zakup szafy rackowej na sprzęt nagłasniający</t>
  </si>
  <si>
    <t>Starostwo Powiatowe</t>
  </si>
  <si>
    <t>Razem rozdział 75019</t>
  </si>
  <si>
    <t>46.</t>
  </si>
  <si>
    <t>Budowa wspólnej siedziby Starostwa i Powiatowego Urzędu Pracy wraz z wyposażeniem i zagospodarowaniem terenu przy ul. Wąskiej 11 w Otwocku</t>
  </si>
  <si>
    <t>47.</t>
  </si>
  <si>
    <t>Zakupy inwestycyjne: kopiarka cyfrowa A3 szt. 1, regały przesuwane metalowe, laptop 2szt., 8 szt. estawów komputerowych, 3 szt garaży</t>
  </si>
  <si>
    <t>Razem rozdział 75020</t>
  </si>
  <si>
    <t>48.</t>
  </si>
  <si>
    <t>Budowa pomnika ofiar Katynia</t>
  </si>
  <si>
    <t>Razem rozdział 75095</t>
  </si>
  <si>
    <t>49.</t>
  </si>
  <si>
    <t>Dotacja na zakup samochodu dla KP Policji w Otwocku</t>
  </si>
  <si>
    <t>Kom. Wojew.Policji</t>
  </si>
  <si>
    <t>Razem rozdział 75404</t>
  </si>
  <si>
    <t>50.</t>
  </si>
  <si>
    <t>KPPSP</t>
  </si>
  <si>
    <t>Razem rozdział 75411</t>
  </si>
  <si>
    <t>51.</t>
  </si>
  <si>
    <t>Oświata Powiatowa</t>
  </si>
  <si>
    <t>52.</t>
  </si>
  <si>
    <t>Zakupy inwestycyjne w ZS Nr 1 ul. Słowackiego 4/10 - kserokopiarka, osłona palnika kotła grzewczego</t>
  </si>
  <si>
    <t>Razem rozdział 80120</t>
  </si>
  <si>
    <t>Zakup kopiarki dla Zespołu Szkół Ekonomiczno-Gastronomicznych w Otwocku</t>
  </si>
  <si>
    <t>Budowa boiska w ZS Nr 2 ul. Pułaskiego 7 w Otwocku</t>
  </si>
  <si>
    <t>Razem rozdział 80130</t>
  </si>
  <si>
    <t>53.</t>
  </si>
  <si>
    <t>ZPZOZ</t>
  </si>
  <si>
    <t>Razem rozdział 85111</t>
  </si>
  <si>
    <t>54.</t>
  </si>
  <si>
    <t>Termomodernizacja budynku ICOIW 13 wraz z zagospodarowaniem terenu ul. Komunardów 10</t>
  </si>
  <si>
    <t>PCPR</t>
  </si>
  <si>
    <t>55.</t>
  </si>
  <si>
    <t>56.</t>
  </si>
  <si>
    <t xml:space="preserve">Utworzenie jednego rodzinnego domu dziecka wraz z wyposażeniem </t>
  </si>
  <si>
    <t>57.</t>
  </si>
  <si>
    <t>Wymiana instalacji co w budynku D.Dziecka Nr 14 ul. Myśliwska 2</t>
  </si>
  <si>
    <t>Razem rozdział 85201</t>
  </si>
  <si>
    <t>58.</t>
  </si>
  <si>
    <t>59.</t>
  </si>
  <si>
    <t>Rozbudowa wraz z wymianą instalacji co w DPS Wrzos ul. Zagłoby 8/10</t>
  </si>
  <si>
    <t>60.</t>
  </si>
  <si>
    <t>Docieplanie budynku DPS Anielin</t>
  </si>
  <si>
    <t>61.</t>
  </si>
  <si>
    <t>Zakupy inwestycyjne do programu "Równy Start"- działanie 7.1.2 POKL</t>
  </si>
  <si>
    <t xml:space="preserve">  </t>
  </si>
  <si>
    <t>Razem rozdział 85218</t>
  </si>
  <si>
    <t>62.</t>
  </si>
  <si>
    <t>Zakup centrali telefonicznej Powiatowego Urzędu Pracy</t>
  </si>
  <si>
    <t>PUP</t>
  </si>
  <si>
    <t>63.</t>
  </si>
  <si>
    <t>Wymiana okien w budynku Powiatowego Urzędu Pracy</t>
  </si>
  <si>
    <t>Razem rozdział 85333</t>
  </si>
  <si>
    <t xml:space="preserve">Modernizacja ( w tym termo-) i rozbudowa Specjalnego Ośrodka Szkolno Wychowawczego ul. Majowa 17/19 w Otwocku wraz z  zagospodarowaniem terenu </t>
  </si>
  <si>
    <t>Oswiata Powiatowa</t>
  </si>
  <si>
    <t>Razem rozdział 85403</t>
  </si>
  <si>
    <t>64.</t>
  </si>
  <si>
    <t>Zakup pieca dla MOW Nr 5 ul. Ks. Malinowskiego 7 w Józefowie</t>
  </si>
  <si>
    <t>OGÓŁEM</t>
  </si>
  <si>
    <t>Załącznik nr 4</t>
  </si>
  <si>
    <t>801, 80120, 6588, 6589</t>
  </si>
  <si>
    <t>Dotacja celowa na pomoc finansową udzielaną między jednostkami amorządu terytorialnego na dofinansowanie własnych zadan bieżących( dotacja dla gminy Otwock)</t>
  </si>
  <si>
    <t>65.</t>
  </si>
  <si>
    <t>66.</t>
  </si>
  <si>
    <t>67.</t>
  </si>
  <si>
    <t>Dotacje celowe przekazane gminie na zadania bieżące realizowane na podstawie porozumień między jednostkami samorządu terytorialnego</t>
  </si>
  <si>
    <t>A.963014     
B. 500000
C.</t>
  </si>
  <si>
    <t>B. 60000</t>
  </si>
  <si>
    <t>B. 40000</t>
  </si>
  <si>
    <t>B.20000</t>
  </si>
  <si>
    <t>A.      
B. 51.032
C.</t>
  </si>
  <si>
    <t>B. 15000</t>
  </si>
  <si>
    <t>Budowa parkingu w ul. Armii Krajowej w Otwocku przy Sądzie Rejonowym</t>
  </si>
  <si>
    <t>B. 100000</t>
  </si>
  <si>
    <t>Przebudowa chodnika na drodze powiatowej  Nr 2729W w Glinkach</t>
  </si>
  <si>
    <t>B.15000</t>
  </si>
  <si>
    <t>Modernizacja budynku wraz z zagospodarowaniem terenu w DPS ul. Konopnickiej 15/17</t>
  </si>
  <si>
    <t>Przebudowa części ciągu drogowego dr. pow. nr 2714W w Celestynowie i Dabrówce na odc. od km 0+000 do km 1+250 oraz dr. pow. nr 2722W i Nr 2715W w Starej Wsi, Pogorzeli i Otwocku na odc. od km 0+000 do km 3+435, gmina Celestynów i Otwock - dokumentacja</t>
  </si>
  <si>
    <t xml:space="preserve">Przebudowa ciągu drogowego drogi powiatowej nr 2716W w Jatnem i Dyzinie na odcinku od km 0+000 do km 1+954 oraz drogi powiatowej Nr 2715W w Dyzinie i Celestynowie na odcinku od km 5+214 do km 7+424 - prace przygotowawczo-koncepcyjne </t>
  </si>
  <si>
    <t>Przebudowa ciągu drogowego drogi powiatowej Nr 2715W w Dyzinie, Glinie, Pogorzeli na odcinku od km 1+716 do km 5+214, gmina Celestynów, powiat otwocki - prace przygotowawczo-koncepcyjne</t>
  </si>
  <si>
    <t xml:space="preserve">Budowa drogi powiatowej nr 2705W w Wiązownie Kościelnej i Kącku na odc. od km 1+180 do km 5+100 oraz drogi powiatowej Nr 2708W w Pęclinie i Dziechcincu na odc. od km 2+500 do km 3+237, gmina Wiązowna, powiat otwocki (Etap I) - prace przygotowawczo-koncepcyjne </t>
  </si>
  <si>
    <t>B. 50000</t>
  </si>
  <si>
    <t xml:space="preserve">Wykonanie nakładki asfaltowej w drodze powiatowej nr 2705W na odcinku od ul. Lubelskiej do rzeki Mienia - ul. Kościelna w Wiązownie </t>
  </si>
  <si>
    <t>68.</t>
  </si>
  <si>
    <t>69.</t>
  </si>
  <si>
    <t>70.</t>
  </si>
  <si>
    <t>71.</t>
  </si>
  <si>
    <t>72.</t>
  </si>
  <si>
    <t>74.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</si>
  <si>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</si>
  <si>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</si>
  <si>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</si>
  <si>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</si>
  <si>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Razem rozdział 85420</t>
  </si>
  <si>
    <t>Przebudowa chodników na drodze powiatowej  nr 2771W - ul. Mickiewicza w Karczewie</t>
  </si>
  <si>
    <t>Przebudowa chodnika w drodze powiatowej nr 2718W - ul. Jankowskiego w Celestynowie</t>
  </si>
  <si>
    <t xml:space="preserve">Wykonanie nakładki asfaltowej na drodze powiatowej 2737W w Sępochowie </t>
  </si>
  <si>
    <t>B.50000</t>
  </si>
  <si>
    <t>28.</t>
  </si>
  <si>
    <t>35.</t>
  </si>
  <si>
    <t xml:space="preserve">Opracowanie dokumentacji projektowo-kosztorysowej na przebudowę mostu na rzece Świder w ciągu drogi powiatowej Nr 2762W ul. Kraszewskiego w Otwocku </t>
  </si>
  <si>
    <t>Przebudowa chodnika w drodze powiatowej nr 2705W - po wykonaniu kanalizacji sanitarnej w ul. Kościelnej w Wiązownie wraz z dokumentacją</t>
  </si>
  <si>
    <t xml:space="preserve">Zakup dwóch saksofonów </t>
  </si>
  <si>
    <t>Przebudowa skrzyżowania na rondo w drogach powiatowych Nr 2715W ul. Armii Krajowej i ul. Narutowicza droga 2759W wraz z częściowym ułożeniem nakładki w ul. Armii Krajowej w Otwocku wraz z dokumentacją</t>
  </si>
  <si>
    <t xml:space="preserve">Budowa mostu przez rzekę Świder w km 0+933,36 wraz z dojazdami, łączącego ul. Świerczewskiego w Otwocku z ul. Sikorskiego w Józefowie (Etap I), gmina Otwock i Józefów powiat otwocki </t>
  </si>
  <si>
    <t xml:space="preserve">Razem </t>
  </si>
  <si>
    <t>Dotacja dla Gminy Otwock na dofinansowanie wykonania dokumentacji projektowej budowy mostu przez rzekę Świder w km 0+933,36 wraz z dojazdami, łączącego ul. Świerczewskiego w Otwocku z ul. Sikorskiego w Józefowie (Etap I), gmina Otwock i Józefów, powiat otwocki realizowanej na podstawie porozumień</t>
  </si>
  <si>
    <t>Dotacja dla Gminy Otwock na zakup masy bitumicznej na położenie pełnych nakładek na ulicach , w których prowadzone są prace wodno-kanalizacyjne przez Urząd Miasta  Otwocka realizowanej na podstawie porozumień</t>
  </si>
  <si>
    <t>73.</t>
  </si>
  <si>
    <t xml:space="preserve"> </t>
  </si>
  <si>
    <t>Razem rozdz. 60014</t>
  </si>
  <si>
    <t xml:space="preserve">A. 400 000     
</t>
  </si>
  <si>
    <t>Wsparcie techniczne sysytemu ratowniczo-gasniczego w zakresie ratownictwa ekologicznego i chemicznego na terenie powiatu otwockiego - zakup samochodów pożarniczychi sprzętu ratowniczego dla KPPSP w Otwocku</t>
  </si>
  <si>
    <t>Plan przychodów i wydatków Powiatowego Funduszu</t>
  </si>
  <si>
    <t>Ochrony Środowiska i Gospodarki Wodnej</t>
  </si>
  <si>
    <t>Wyszczególnienie</t>
  </si>
  <si>
    <t>Plan na 2009 r.</t>
  </si>
  <si>
    <t>I.</t>
  </si>
  <si>
    <t>Stan środków obrotowych na początek roku</t>
  </si>
  <si>
    <t>II.</t>
  </si>
  <si>
    <t>Przychody</t>
  </si>
  <si>
    <r>
      <t xml:space="preserve">Wpływy z usług  </t>
    </r>
    <r>
      <rPr>
        <sz val="10"/>
        <rFont val="Czcionka tekstu podstawowego"/>
        <family val="0"/>
      </rPr>
      <t>§ 0690</t>
    </r>
  </si>
  <si>
    <t>III.</t>
  </si>
  <si>
    <t>Wydatki bieżące</t>
  </si>
  <si>
    <r>
      <t xml:space="preserve">Wynagrodzenia bezosobowe  </t>
    </r>
    <r>
      <rPr>
        <b/>
        <sz val="10"/>
        <rFont val="Czcionka tekstu podstawowego"/>
        <family val="0"/>
      </rPr>
      <t>§</t>
    </r>
    <r>
      <rPr>
        <b/>
        <sz val="10"/>
        <rFont val="Arial CE"/>
        <family val="2"/>
      </rPr>
      <t xml:space="preserve"> 4170</t>
    </r>
  </si>
  <si>
    <r>
      <t xml:space="preserve">Zakup materiałów i wyposażenia </t>
    </r>
    <r>
      <rPr>
        <b/>
        <sz val="10"/>
        <rFont val="Czcionka tekstu podstawowego"/>
        <family val="0"/>
      </rPr>
      <t>§</t>
    </r>
    <r>
      <rPr>
        <b/>
        <sz val="10"/>
        <rFont val="Arial CE"/>
        <family val="2"/>
      </rPr>
      <t xml:space="preserve"> 4210</t>
    </r>
  </si>
  <si>
    <t xml:space="preserve">Środowiska    20.000 zł    </t>
  </si>
  <si>
    <t>Dotacje</t>
  </si>
  <si>
    <t>Wydatki majątkowe</t>
  </si>
  <si>
    <r>
      <t xml:space="preserve">Wydatki na zadania inwestycyjne funduszy celowych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6110</t>
    </r>
  </si>
  <si>
    <t>IV.</t>
  </si>
  <si>
    <t>Stan środków obrotowych na koniec roku</t>
  </si>
  <si>
    <t>B.80000</t>
  </si>
  <si>
    <t>B.100000</t>
  </si>
  <si>
    <t>B.60000</t>
  </si>
  <si>
    <t>Przebudowa drogi powiatowej Nr 2713Ww Glinie od ul. Długiej do końca wsi Glina</t>
  </si>
  <si>
    <t xml:space="preserve">Zakupy inwestycyjne: - piaskarka, pług odśnieżny, mały ciągnik z osprzętem, samochód ciężarowy, samochód patrolowo-dostawczy, koparko-ładowarka, </t>
  </si>
  <si>
    <t>41A</t>
  </si>
  <si>
    <t>Budowa drogi powiatowej Nr 2701W od km 0+000 do km 2+800 w Majdanie i Izabeli oraz na odcinku od km 5+273 do km 6+873 w Michałówku i Duchnowie, gmina Wiązowna, powiat otwocki komponenet "J"</t>
  </si>
  <si>
    <t>B.500000</t>
  </si>
  <si>
    <t>B. 55000</t>
  </si>
  <si>
    <t>C. 40000</t>
  </si>
  <si>
    <t>Budowa ścieżki rowerowej w ciągu dróg powiatowych Nr 2765W ul. Staszica, ul. Karczewskiej oraz ciagu pieszo- rowerowego w ciągu dróg powiatowych Nr 2765W ul. Kołłątja , Staszica oraz Nr 2764W ul. Żeromskiego w Otwocku, gmina Otwock, Powiat Otwocki</t>
  </si>
  <si>
    <t>Opracowanie dokumentacji projektowo-kosztorysowej na przebudowę skrzyżowania na rondo ul. Batorego/Matejki wraz z ul. Batorego oraz skrzyzowania ulic Batorego/Karszewskiego wraz z ul. Kraszewskiego do ronda przy ul. Mieszka w Otwocku</t>
  </si>
  <si>
    <t xml:space="preserve">Dotacje celowe przekazane gminie na inwestycje i zakupy inwestycyjne realizowane na podstawie porozumień umów między jednostkami samorządu terytorialnego </t>
  </si>
  <si>
    <t>Dotacje celowa przekazana gminie na zadania bieżące realizowane na podstawie porozumień (umów) między jednostkami samorządu terytorialnego</t>
  </si>
  <si>
    <t>Wydatki na zakupy inwestycyjne funduszy celowych  § 6120</t>
  </si>
  <si>
    <t>Limity wydatków na wieloletnie programy inwestycyjne w latach 2009 - 2011</t>
  </si>
  <si>
    <t>§**</t>
  </si>
  <si>
    <t>Nazwa zadania inwestycyjnego
i okres realizacji
(w latach)</t>
  </si>
  <si>
    <t>rok budżetowy 2009 (8+9+10+11)</t>
  </si>
  <si>
    <t>środki pochodzące
 z innych  źródeł*</t>
  </si>
  <si>
    <t>Budowa mostu przez rzekę Świder w km 0+933,36 wraz z dojazdami, łączącego ul. Świerczewskiego w Otwocku z ul. Sikorskiego w Jozefowie (Etap I), gmina Otwock i Józefów, powiat otwocki</t>
  </si>
  <si>
    <t>Budowa ścieżki rowerowej w  ciągu dróg pow. Nr 2765W ul. Staszica, ul. Karczewskiej oraz ciągu pieszo-rowerowego w ciągu dróg pow. Nr 2765W ul. Kołłątaja, ul. Staszica oraz Nr 2764W ul. Żeromskiego w Otwocku, gmina Otwock, Powiat Otwocki</t>
  </si>
  <si>
    <t>Przebudowa części ciągu drogowego dr. pow. nr 2714W w Celestynowie i Dabrówce na odc. od km 0+000 do km 1+250 oraz dr. pow. nr 2722W i Nr 2715W w Starej Wsi, Pogorzeli i Otwocku na odc. od km 0+000 do km 3+435, gmina Celestynów i Otwock</t>
  </si>
  <si>
    <t>Przebudowa ciągu drogowego drogi powiatowej nr 2716W w Jatnem i Dyzinie na odcinku od km 0+000 do km 1+954 oraz drogi powiatowej Nr 2715W w Dyzinie i Celestynowie na odcinku od km 5+214 do km 7+424</t>
  </si>
  <si>
    <t>Budowa drogi powiatowej nr 2705W w Wiązownie Kościelnej i Kącku na odc. od km 1+180 do km 5+100 oraz drogi powiatowej Nr 2708W w Pęclinie i Dziechcincu na odc. od km 2+500 do km 3+237, gmina Wiązowna, powiat otwocki (Etap I)</t>
  </si>
  <si>
    <t>Budowa drogi powiatowej Nr 2701W od km 0+000 do km  2+800 w Majdanie i Izabeli oraz na odcinku od km 5+273 do km 6+873 w Michałówku i Duchnowie, gmina Wiązowna, powiat otwocki</t>
  </si>
  <si>
    <t>RAZEM ROZDZIAŁ 60014</t>
  </si>
  <si>
    <t>Wsparcie techniczne systemu ratowniczo-gaśniczego w zakresie ratownictwa ekologicznego i chemicznego na terenie powiatu otwockiego - zakup samochodów pożarniczych i sprzętu ratowniczego dla KPPSP w Otwocku</t>
  </si>
  <si>
    <t>A.400.000 B.               C.</t>
  </si>
  <si>
    <t>Modernizacja budynku wraz zagospodarowaniem terenu w DPS ul. Konopnickiej 15/17</t>
  </si>
  <si>
    <t>* Wybrać odpowiednie oznaczenie źródła finansowania:</t>
  </si>
  <si>
    <t xml:space="preserve"> zakup kojca dla psa Komendy Powiatowej Policji w Otwocku 4.000</t>
  </si>
  <si>
    <r>
      <t xml:space="preserve">Dotacje z funduszy celowych na finansowanie lub dofinansowanie kosztów realizacji inwestycji i zakupów inwestycyjnych jedn. sektora finansów publicznych /dotacja celowa dla Gminy Karczew i Celestynów dla OSP  
§ 6260 </t>
    </r>
    <r>
      <rPr>
        <i/>
        <sz val="8"/>
        <rFont val="Arial CE"/>
        <family val="0"/>
      </rPr>
      <t xml:space="preserve">tym: - doposażenie samochodu ratowniczo-gaśniczego w sprzet gasniczy dla OSP Dabrówka - 20.000,
-na zakup aparatu tlenowego dla OSP Karczew-  6.000,-
</t>
    </r>
  </si>
  <si>
    <r>
      <t>Dotacja z funduszy celowych na finansowanie lub dofinansowanie kosztów realizacji inwestycji i zakupów inwestycyjnych jednostek nie zaliczanych do sektora finansów publicznych
-§ 6270 - d</t>
    </r>
    <r>
      <rPr>
        <i/>
        <sz val="8"/>
        <rFont val="Arial CE"/>
        <family val="0"/>
      </rPr>
      <t>otacja dla Zespołu Parków Krajobrazowych Mazowieckiego, Chojnowskiego i Brudzieńskiego  na budowę wiaty edukacyjnej z zapleczem gospodarczym do prowadzenia zajęć edukacyjnych dla dzieci i młodzieży przy Ośrodku Edukacji Ekologicznej - Baza "Torfy" -  13.000,-</t>
    </r>
  </si>
  <si>
    <t>* Pozostałe usługi  33.000 zł</t>
  </si>
  <si>
    <t>Wykonanie dokumentacji projektowej budowy chodnika w ul. Szkolnej w drodze powiatowej Nr 2702W, od drogi krajowej nr 2 do ostatnich zabudowań włącznie  w Zakręcie gmina Wiązowna</t>
  </si>
  <si>
    <r>
      <t xml:space="preserve"> </t>
    </r>
    <r>
      <rPr>
        <i/>
        <sz val="8"/>
        <rFont val="Arial CE"/>
        <family val="0"/>
      </rPr>
      <t>*aktualizacja Pow. Planu Gosp. Odpadami i Pow. Programu Ochrony</t>
    </r>
  </si>
  <si>
    <r>
      <t xml:space="preserve">Zakup usług pozostałych </t>
    </r>
    <r>
      <rPr>
        <b/>
        <sz val="10"/>
        <rFont val="Czcionka tekstu podstawowego"/>
        <family val="0"/>
      </rPr>
      <t>§</t>
    </r>
    <r>
      <rPr>
        <b/>
        <sz val="10"/>
        <rFont val="Arial CE"/>
        <family val="2"/>
      </rPr>
      <t xml:space="preserve">  4300 w tym:</t>
    </r>
  </si>
  <si>
    <r>
      <t xml:space="preserve">w tym: </t>
    </r>
    <r>
      <rPr>
        <i/>
        <sz val="8"/>
        <rFont val="Arial CE"/>
        <family val="0"/>
      </rPr>
      <t>termomodernizacja DPS Anielin 39.000,-</t>
    </r>
  </si>
  <si>
    <r>
      <t xml:space="preserve">Dotacje z funduszy celowych na realizacje zadań bieżących dla jedn. sektora fin. publicznych
</t>
    </r>
    <r>
      <rPr>
        <i/>
        <sz val="8"/>
        <rFont val="Arial CE"/>
        <family val="0"/>
      </rPr>
      <t>§ 2440 - dotacja dla Gminy Józefów na warsztaty ekologiczne "X spotkanie nad Świdrem" - 5.660</t>
    </r>
    <r>
      <rPr>
        <sz val="10"/>
        <rFont val="Arial CE"/>
        <family val="2"/>
      </rPr>
      <t xml:space="preserve">
</t>
    </r>
  </si>
  <si>
    <t>*sporządzenie przez Okregową Stację Chemiczno-Rolniczą w Warszawie raportów oraz map zasobności gleby w obszarze Natura 2000 na terenie Powiatu - 5000,-</t>
  </si>
  <si>
    <t>*zakup w IPJ " Świerk" opracowań stężenia zanieczyszczenia powietrza na terenie Powiatu Otwockiego -5.000,-
*dofinansowanie kosztu wynajmu urządzen do organizacji imprez integracyjnych jako nagrody dla uczestników finału konkursu "Klimat Energia Oszczędność" organizowanego an terenie Bazy Muzeum Torfy -4.000,-</t>
  </si>
  <si>
    <t xml:space="preserve">Dotacja na zadanie inwestycyjne (termomodernizacja )dla ZPZOZ w Otwocku ul. Batorego 44 w tym: 
- termomodernizacja 900.000
- modernizacja kotłowni 300.000
- zakup kardiomonitora z analizatorem gazów anestetycznych 35.000
</t>
  </si>
  <si>
    <t>Przebudowa części ciągu drogowego dr. Pow. Nr 2714W w Celestynowie i Dąbrówce na odc. od km 0+000 do km 1+250 oraz dr.pow. Nr 2722W i Nr 2715W w Starej Wsi, Pogorzeli i Otwocku na odc. od km 0+000 do km 3+435, gmina Celestynów i Otwock</t>
  </si>
  <si>
    <t>Budowa drogi powiatowej Nr 2705W w Wiązownie Kościelnej i Kącku na odc. od km 1+180 do km 5+100 oraz drogi powiatowej Nr 2708W w Pęclinie i Dziechcińcu na odc. od km 2+250 do km 3+237 Gmina Wiązowna, Powiat Otwocki (Etap I)</t>
  </si>
  <si>
    <t>6.2 Turystyka</t>
  </si>
  <si>
    <t>Budowa ścieżki rowerowej w ciągu dróg pow. Nr 2765W ul. Staszica, ul. Karczewskiej oraz ciągu pieszo-rowerowego w ciągu dróg pow. Nr 2765W ul. Kołłataja, ul. Staszica oraz Nr 2764W ul. Żeromskiego w Otwocku, gmina Otwock, Powiat Otwocki</t>
  </si>
  <si>
    <t>24 Ścieżki rowerowe</t>
  </si>
  <si>
    <t>Działanie : 7.3. Infrastruktura służąca pomocy społecznej</t>
  </si>
  <si>
    <t>Modernizacja infrastruktury Domu Pomocy Społecznej (DPS) w Otwocku przy ul. Konopnickiej 17</t>
  </si>
  <si>
    <t>79 Pozostała infrastruktura społeczna</t>
  </si>
  <si>
    <t>852, 85202, 6058, 6059</t>
  </si>
  <si>
    <t>1.13</t>
  </si>
  <si>
    <t>Priorytet IV Środowisko, zapobieganie zagrożeniom i energetyka.</t>
  </si>
  <si>
    <t>4.4 Ochrona przyrody, zagrożenia, systemy monitoringu.</t>
  </si>
  <si>
    <t>Wsparcie techniczne systemu ratowniczo-gaśniczego w zakresie ratownictwa ekologicznego i chemicznego na terenie powiatu otwockiego - zakup samochodów pożarniczych i sprzetu ratowniczego dla KPPSP w Otwocku</t>
  </si>
  <si>
    <t>48 Zintegr. system zapob. i kontroli zaniecz.</t>
  </si>
  <si>
    <t>754, 75411, 6068, 6069</t>
  </si>
  <si>
    <t xml:space="preserve">       </t>
  </si>
  <si>
    <t xml:space="preserve">801,80146, 4118, 4119, 4128, 4129, 4178, 4179, 4218, 4219, 4248, 4249, 4308, 4309, 4378, 4379, 4438, 4439, </t>
  </si>
  <si>
    <t xml:space="preserve">801, 80130, 4118,4119, 4128, 4129, 4178, 4179, 4218, 4219, 4248, 4249, 4308, 4309, 4378, 4379, 4438, 4439, </t>
  </si>
  <si>
    <t>2.7</t>
  </si>
  <si>
    <t>Priorytet VI. Rynek pracy otwarty dla wszystkich</t>
  </si>
  <si>
    <t>6.1.2. Wsparcie powiatowych i wojewódzkich urzędów pracy w realizacji zadań na rzecz aktywizacji zawodowej osób bezrobotnych w regionie</t>
  </si>
  <si>
    <t>Nowe perspektywy - Nowa jakość</t>
  </si>
  <si>
    <t xml:space="preserve">853, 85333, 4018, 4019, 4048, 4049,  4118, 4119, 4128, 4129, 4418, 4419, 4448, 4449, 4708, 4709, </t>
  </si>
  <si>
    <t>Załącznik Nr 3</t>
  </si>
  <si>
    <t>C.65000</t>
  </si>
  <si>
    <t>A.  1363014
B. 1831032
C.105000</t>
  </si>
  <si>
    <t>z dnia 30 czerwca 2009 r.</t>
  </si>
  <si>
    <t>do uchwały Rady Powiatu Nr 195/XXXII/09</t>
  </si>
  <si>
    <t>iatu w Otwocku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</si>
</sst>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5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7"/>
      <name val="Arial CE"/>
      <family val="0"/>
    </font>
    <font>
      <sz val="12"/>
      <name val="Arial CE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i/>
      <sz val="8"/>
      <name val="Arial CE"/>
      <family val="0"/>
    </font>
    <font>
      <b/>
      <sz val="14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3" fontId="3" fillId="3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 shrinkToFit="1"/>
    </xf>
    <xf numFmtId="0" fontId="8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5" fillId="0" borderId="14" xfId="0" applyFont="1" applyBorder="1" applyAlignment="1">
      <alignment wrapText="1"/>
    </xf>
    <xf numFmtId="3" fontId="0" fillId="0" borderId="14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41" fontId="13" fillId="0" borderId="10" xfId="42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15" fillId="35" borderId="19" xfId="0" applyNumberFormat="1" applyFont="1" applyFill="1" applyBorder="1" applyAlignment="1">
      <alignment horizontal="center" vertical="center" wrapText="1"/>
    </xf>
    <xf numFmtId="0" fontId="13" fillId="35" borderId="19" xfId="0" applyNumberFormat="1" applyFont="1" applyFill="1" applyBorder="1" applyAlignment="1">
      <alignment horizontal="right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left" vertical="center" wrapText="1"/>
    </xf>
    <xf numFmtId="3" fontId="15" fillId="35" borderId="10" xfId="0" applyNumberFormat="1" applyFont="1" applyFill="1" applyBorder="1" applyAlignment="1">
      <alignment vertical="center"/>
    </xf>
    <xf numFmtId="3" fontId="17" fillId="35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3" fontId="14" fillId="35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3" fontId="13" fillId="0" borderId="10" xfId="42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4" fillId="35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3" fontId="15" fillId="0" borderId="10" xfId="42" applyNumberFormat="1" applyFont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3" fontId="13" fillId="36" borderId="10" xfId="0" applyNumberFormat="1" applyFont="1" applyFill="1" applyBorder="1" applyAlignment="1">
      <alignment vertical="center" wrapText="1"/>
    </xf>
    <xf numFmtId="0" fontId="13" fillId="36" borderId="18" xfId="0" applyFont="1" applyFill="1" applyBorder="1" applyAlignment="1">
      <alignment horizontal="left" vertical="center"/>
    </xf>
    <xf numFmtId="3" fontId="17" fillId="37" borderId="10" xfId="0" applyNumberFormat="1" applyFont="1" applyFill="1" applyBorder="1" applyAlignment="1">
      <alignment vertical="center"/>
    </xf>
    <xf numFmtId="0" fontId="17" fillId="37" borderId="10" xfId="0" applyFont="1" applyFill="1" applyBorder="1" applyAlignment="1">
      <alignment horizontal="center" vertical="center"/>
    </xf>
    <xf numFmtId="3" fontId="14" fillId="37" borderId="10" xfId="0" applyNumberFormat="1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3" fontId="14" fillId="37" borderId="10" xfId="0" applyNumberFormat="1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3" fontId="17" fillId="13" borderId="10" xfId="0" applyNumberFormat="1" applyFont="1" applyFill="1" applyBorder="1" applyAlignment="1">
      <alignment horizontal="right" vertical="center"/>
    </xf>
    <xf numFmtId="3" fontId="17" fillId="13" borderId="13" xfId="0" applyNumberFormat="1" applyFont="1" applyFill="1" applyBorder="1" applyAlignment="1">
      <alignment horizontal="left" vertical="top" wrapText="1"/>
    </xf>
    <xf numFmtId="0" fontId="17" fillId="13" borderId="10" xfId="0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3" fontId="15" fillId="36" borderId="0" xfId="0" applyNumberFormat="1" applyFont="1" applyFill="1" applyAlignment="1">
      <alignment vertical="center"/>
    </xf>
    <xf numFmtId="41" fontId="9" fillId="13" borderId="10" xfId="0" applyNumberFormat="1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7" fillId="37" borderId="19" xfId="0" applyNumberFormat="1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3" fillId="38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3" fontId="3" fillId="39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40" borderId="23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3" fontId="2" fillId="40" borderId="23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/>
    </xf>
    <xf numFmtId="44" fontId="0" fillId="0" borderId="24" xfId="58" applyFont="1" applyBorder="1" applyAlignment="1">
      <alignment horizontal="center" vertical="center"/>
    </xf>
    <xf numFmtId="44" fontId="0" fillId="0" borderId="25" xfId="58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44" fontId="0" fillId="0" borderId="11" xfId="58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4" fontId="0" fillId="0" borderId="12" xfId="58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44" fontId="0" fillId="40" borderId="24" xfId="58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left" vertical="center"/>
    </xf>
    <xf numFmtId="3" fontId="2" fillId="40" borderId="24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0" fontId="0" fillId="40" borderId="2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3" fontId="3" fillId="41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14" fillId="42" borderId="10" xfId="0" applyNumberFormat="1" applyFont="1" applyFill="1" applyBorder="1" applyAlignment="1">
      <alignment vertical="center"/>
    </xf>
    <xf numFmtId="0" fontId="14" fillId="42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 vertical="center" wrapText="1"/>
    </xf>
    <xf numFmtId="3" fontId="14" fillId="42" borderId="10" xfId="0" applyNumberFormat="1" applyFont="1" applyFill="1" applyBorder="1" applyAlignment="1">
      <alignment vertical="center" wrapText="1"/>
    </xf>
    <xf numFmtId="0" fontId="13" fillId="42" borderId="10" xfId="0" applyFont="1" applyFill="1" applyBorder="1" applyAlignment="1">
      <alignment horizontal="center" vertical="center"/>
    </xf>
    <xf numFmtId="3" fontId="14" fillId="43" borderId="10" xfId="0" applyNumberFormat="1" applyFont="1" applyFill="1" applyBorder="1" applyAlignment="1">
      <alignment vertical="center"/>
    </xf>
    <xf numFmtId="0" fontId="26" fillId="43" borderId="10" xfId="0" applyFont="1" applyFill="1" applyBorder="1" applyAlignment="1">
      <alignment horizontal="center" vertical="center"/>
    </xf>
    <xf numFmtId="3" fontId="14" fillId="42" borderId="10" xfId="0" applyNumberFormat="1" applyFont="1" applyFill="1" applyBorder="1" applyAlignment="1">
      <alignment horizontal="right" vertical="center"/>
    </xf>
    <xf numFmtId="0" fontId="14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42" borderId="13" xfId="0" applyFont="1" applyFill="1" applyBorder="1" applyAlignment="1">
      <alignment horizontal="center" vertical="center"/>
    </xf>
    <xf numFmtId="3" fontId="14" fillId="42" borderId="13" xfId="0" applyNumberFormat="1" applyFont="1" applyFill="1" applyBorder="1" applyAlignment="1">
      <alignment vertical="center"/>
    </xf>
    <xf numFmtId="3" fontId="14" fillId="42" borderId="13" xfId="0" applyNumberFormat="1" applyFont="1" applyFill="1" applyBorder="1" applyAlignment="1">
      <alignment vertical="center" wrapText="1"/>
    </xf>
    <xf numFmtId="0" fontId="13" fillId="42" borderId="13" xfId="0" applyFont="1" applyFill="1" applyBorder="1" applyAlignment="1">
      <alignment horizontal="center" vertical="center"/>
    </xf>
    <xf numFmtId="3" fontId="3" fillId="43" borderId="10" xfId="0" applyNumberFormat="1" applyFont="1" applyFill="1" applyBorder="1" applyAlignment="1">
      <alignment vertical="center"/>
    </xf>
    <xf numFmtId="0" fontId="3" fillId="43" borderId="1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24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4" borderId="10" xfId="0" applyFont="1" applyFill="1" applyBorder="1" applyAlignment="1">
      <alignment/>
    </xf>
    <xf numFmtId="0" fontId="3" fillId="44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vertical="center"/>
    </xf>
    <xf numFmtId="0" fontId="3" fillId="4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44" borderId="13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3" fontId="13" fillId="0" borderId="13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7" fillId="13" borderId="19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4" fillId="35" borderId="19" xfId="0" applyFont="1" applyFill="1" applyBorder="1" applyAlignment="1">
      <alignment horizontal="center" vertical="center"/>
    </xf>
    <xf numFmtId="2" fontId="17" fillId="37" borderId="19" xfId="0" applyNumberFormat="1" applyFont="1" applyFill="1" applyBorder="1" applyAlignment="1">
      <alignment horizontal="center" vertical="center" wrapText="1"/>
    </xf>
    <xf numFmtId="2" fontId="17" fillId="37" borderId="21" xfId="0" applyNumberFormat="1" applyFont="1" applyFill="1" applyBorder="1" applyAlignment="1">
      <alignment horizontal="center" vertical="center" wrapText="1"/>
    </xf>
    <xf numFmtId="2" fontId="17" fillId="37" borderId="18" xfId="0" applyNumberFormat="1" applyFont="1" applyFill="1" applyBorder="1" applyAlignment="1">
      <alignment horizontal="center" vertical="center" wrapText="1"/>
    </xf>
    <xf numFmtId="0" fontId="14" fillId="37" borderId="19" xfId="0" applyNumberFormat="1" applyFont="1" applyFill="1" applyBorder="1" applyAlignment="1">
      <alignment horizontal="center" vertical="center" wrapText="1"/>
    </xf>
    <xf numFmtId="0" fontId="14" fillId="37" borderId="21" xfId="0" applyNumberFormat="1" applyFont="1" applyFill="1" applyBorder="1" applyAlignment="1">
      <alignment horizontal="center" vertical="center" wrapText="1"/>
    </xf>
    <xf numFmtId="0" fontId="14" fillId="37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 wrapText="1"/>
    </xf>
    <xf numFmtId="0" fontId="14" fillId="42" borderId="19" xfId="0" applyFont="1" applyFill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 horizontal="center" vertical="center"/>
    </xf>
    <xf numFmtId="0" fontId="14" fillId="43" borderId="18" xfId="0" applyFont="1" applyFill="1" applyBorder="1" applyAlignment="1">
      <alignment horizontal="center" vertical="center"/>
    </xf>
    <xf numFmtId="0" fontId="14" fillId="42" borderId="20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25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22</xdr:row>
      <xdr:rowOff>314325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2562225" y="7477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5" t="s">
        <v>38</v>
      </c>
      <c r="B1" s="225"/>
      <c r="C1" s="225"/>
      <c r="D1" s="225"/>
      <c r="E1" s="225"/>
      <c r="F1" s="225"/>
    </row>
    <row r="2" spans="5:6" ht="19.5" customHeight="1">
      <c r="E2" s="18"/>
      <c r="F2" s="18"/>
    </row>
    <row r="3" spans="5:6" ht="19.5" customHeight="1">
      <c r="E3" s="17"/>
      <c r="F3" s="16" t="s">
        <v>37</v>
      </c>
    </row>
    <row r="4" spans="1:6" ht="19.5" customHeight="1">
      <c r="A4" s="15" t="s">
        <v>36</v>
      </c>
      <c r="B4" s="15" t="s">
        <v>35</v>
      </c>
      <c r="C4" s="15" t="s">
        <v>34</v>
      </c>
      <c r="D4" s="15" t="s">
        <v>33</v>
      </c>
      <c r="E4" s="15" t="s">
        <v>32</v>
      </c>
      <c r="F4" s="15" t="s">
        <v>31</v>
      </c>
    </row>
    <row r="5" spans="1:6" s="13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s="13" customFormat="1" ht="56.25" customHeight="1">
      <c r="A6" s="48" t="s">
        <v>30</v>
      </c>
      <c r="B6" s="49">
        <v>600</v>
      </c>
      <c r="C6" s="50">
        <v>60004</v>
      </c>
      <c r="D6" s="51">
        <v>2310</v>
      </c>
      <c r="E6" s="52" t="s">
        <v>79</v>
      </c>
      <c r="F6" s="53">
        <v>94050</v>
      </c>
    </row>
    <row r="7" spans="1:6" s="13" customFormat="1" ht="56.25" customHeight="1">
      <c r="A7" s="48" t="s">
        <v>29</v>
      </c>
      <c r="B7" s="49">
        <v>600</v>
      </c>
      <c r="C7" s="50">
        <v>60014</v>
      </c>
      <c r="D7" s="51">
        <v>6610</v>
      </c>
      <c r="E7" s="52" t="s">
        <v>382</v>
      </c>
      <c r="F7" s="53">
        <v>500000</v>
      </c>
    </row>
    <row r="8" spans="1:6" ht="54" customHeight="1">
      <c r="A8" s="9" t="s">
        <v>27</v>
      </c>
      <c r="B8" s="9">
        <v>750</v>
      </c>
      <c r="C8" s="9">
        <v>75075</v>
      </c>
      <c r="D8" s="10">
        <v>2710</v>
      </c>
      <c r="E8" s="8" t="s">
        <v>299</v>
      </c>
      <c r="F8" s="7">
        <v>6000</v>
      </c>
    </row>
    <row r="9" spans="1:6" ht="38.25" customHeight="1">
      <c r="A9" s="6" t="s">
        <v>25</v>
      </c>
      <c r="B9" s="6">
        <v>754</v>
      </c>
      <c r="C9" s="6">
        <v>75404</v>
      </c>
      <c r="D9" s="12">
        <v>6170</v>
      </c>
      <c r="E9" s="11" t="s">
        <v>28</v>
      </c>
      <c r="F9" s="4">
        <v>24000</v>
      </c>
    </row>
    <row r="10" spans="1:6" ht="66.75" customHeight="1">
      <c r="A10" s="9" t="s">
        <v>23</v>
      </c>
      <c r="B10" s="9">
        <v>754</v>
      </c>
      <c r="C10" s="9">
        <v>75495</v>
      </c>
      <c r="D10" s="9">
        <v>2820</v>
      </c>
      <c r="E10" s="8" t="s">
        <v>26</v>
      </c>
      <c r="F10" s="7">
        <v>5000</v>
      </c>
    </row>
    <row r="11" spans="1:6" ht="30" customHeight="1">
      <c r="A11" s="9" t="s">
        <v>21</v>
      </c>
      <c r="B11" s="9">
        <v>801</v>
      </c>
      <c r="C11" s="9">
        <v>80120</v>
      </c>
      <c r="D11" s="9">
        <v>2540</v>
      </c>
      <c r="E11" s="8" t="s">
        <v>24</v>
      </c>
      <c r="F11" s="7">
        <v>369316</v>
      </c>
    </row>
    <row r="12" spans="1:6" ht="40.5" customHeight="1">
      <c r="A12" s="9" t="s">
        <v>19</v>
      </c>
      <c r="B12" s="9">
        <v>851</v>
      </c>
      <c r="C12" s="9">
        <v>85111</v>
      </c>
      <c r="D12" s="9">
        <v>6220</v>
      </c>
      <c r="E12" s="8" t="s">
        <v>22</v>
      </c>
      <c r="F12" s="7">
        <v>1050000</v>
      </c>
    </row>
    <row r="13" spans="1:6" ht="45.75" customHeight="1">
      <c r="A13" s="9" t="s">
        <v>17</v>
      </c>
      <c r="B13" s="9">
        <v>851</v>
      </c>
      <c r="C13" s="9">
        <v>85154</v>
      </c>
      <c r="D13" s="9">
        <v>2560</v>
      </c>
      <c r="E13" s="8" t="s">
        <v>20</v>
      </c>
      <c r="F13" s="7">
        <v>20000</v>
      </c>
    </row>
    <row r="14" spans="1:6" ht="35.25" customHeight="1">
      <c r="A14" s="9" t="s">
        <v>15</v>
      </c>
      <c r="B14" s="9">
        <v>852</v>
      </c>
      <c r="C14" s="9">
        <v>85201</v>
      </c>
      <c r="D14" s="9">
        <v>2320</v>
      </c>
      <c r="E14" s="8" t="s">
        <v>18</v>
      </c>
      <c r="F14" s="7">
        <v>219407</v>
      </c>
    </row>
    <row r="15" spans="1:6" ht="42.75" customHeight="1">
      <c r="A15" s="9" t="s">
        <v>13</v>
      </c>
      <c r="B15" s="9">
        <v>852</v>
      </c>
      <c r="C15" s="9">
        <v>85201</v>
      </c>
      <c r="D15" s="9">
        <v>2810</v>
      </c>
      <c r="E15" s="8" t="s">
        <v>16</v>
      </c>
      <c r="F15" s="7">
        <v>100000</v>
      </c>
    </row>
    <row r="16" spans="1:6" ht="30" customHeight="1">
      <c r="A16" s="9"/>
      <c r="B16" s="9">
        <v>852</v>
      </c>
      <c r="C16" s="9">
        <v>85201</v>
      </c>
      <c r="D16" s="9">
        <v>2910</v>
      </c>
      <c r="E16" s="151" t="s">
        <v>12</v>
      </c>
      <c r="F16" s="7">
        <v>4101</v>
      </c>
    </row>
    <row r="17" spans="1:6" ht="51" customHeight="1">
      <c r="A17" s="9" t="s">
        <v>11</v>
      </c>
      <c r="B17" s="9">
        <v>852</v>
      </c>
      <c r="C17" s="9">
        <v>85201</v>
      </c>
      <c r="D17" s="9">
        <v>2820</v>
      </c>
      <c r="E17" s="8" t="s">
        <v>14</v>
      </c>
      <c r="F17" s="7">
        <v>30000</v>
      </c>
    </row>
    <row r="18" spans="1:6" ht="26.25" customHeight="1">
      <c r="A18" s="9" t="s">
        <v>9</v>
      </c>
      <c r="B18" s="9">
        <v>852</v>
      </c>
      <c r="C18" s="9">
        <v>85204</v>
      </c>
      <c r="D18" s="9">
        <v>2910</v>
      </c>
      <c r="E18" s="151" t="s">
        <v>12</v>
      </c>
      <c r="F18" s="7">
        <v>670</v>
      </c>
    </row>
    <row r="19" spans="1:6" ht="54" customHeight="1">
      <c r="A19" s="9" t="s">
        <v>8</v>
      </c>
      <c r="B19" s="9">
        <v>852</v>
      </c>
      <c r="C19" s="9">
        <v>85202</v>
      </c>
      <c r="D19" s="9">
        <v>2820</v>
      </c>
      <c r="E19" s="8" t="s">
        <v>10</v>
      </c>
      <c r="F19" s="7">
        <v>266280</v>
      </c>
    </row>
    <row r="20" spans="1:6" ht="42.75" customHeight="1">
      <c r="A20" s="9" t="s">
        <v>7</v>
      </c>
      <c r="B20" s="9">
        <v>852</v>
      </c>
      <c r="C20" s="9">
        <v>85204</v>
      </c>
      <c r="D20" s="9">
        <v>2320</v>
      </c>
      <c r="E20" s="10" t="s">
        <v>76</v>
      </c>
      <c r="F20" s="7">
        <v>140395</v>
      </c>
    </row>
    <row r="21" spans="1:6" ht="42.75" customHeight="1">
      <c r="A21" s="9" t="s">
        <v>5</v>
      </c>
      <c r="B21" s="9">
        <v>852</v>
      </c>
      <c r="C21" s="9">
        <v>85220</v>
      </c>
      <c r="D21" s="9">
        <v>2820</v>
      </c>
      <c r="E21" s="8" t="s">
        <v>1</v>
      </c>
      <c r="F21" s="7">
        <v>50000</v>
      </c>
    </row>
    <row r="22" spans="1:6" ht="42.75" customHeight="1">
      <c r="A22" s="9" t="s">
        <v>4</v>
      </c>
      <c r="B22" s="9">
        <v>853</v>
      </c>
      <c r="C22" s="9">
        <v>85311</v>
      </c>
      <c r="D22" s="9">
        <v>2580</v>
      </c>
      <c r="E22" s="8" t="s">
        <v>6</v>
      </c>
      <c r="F22" s="7">
        <v>82858</v>
      </c>
    </row>
    <row r="23" spans="1:6" ht="57.75" customHeight="1">
      <c r="A23" s="9">
        <v>921</v>
      </c>
      <c r="B23" s="9">
        <v>921</v>
      </c>
      <c r="C23" s="9">
        <v>92105</v>
      </c>
      <c r="D23" s="9">
        <v>2310</v>
      </c>
      <c r="E23" s="8" t="s">
        <v>383</v>
      </c>
      <c r="F23" s="7">
        <v>15000</v>
      </c>
    </row>
    <row r="24" spans="1:6" ht="57" customHeight="1">
      <c r="A24" s="9" t="s">
        <v>3</v>
      </c>
      <c r="B24" s="9">
        <v>921</v>
      </c>
      <c r="C24" s="9">
        <v>92105</v>
      </c>
      <c r="D24" s="9">
        <v>2710</v>
      </c>
      <c r="E24" s="8" t="s">
        <v>77</v>
      </c>
      <c r="F24" s="7">
        <v>31500</v>
      </c>
    </row>
    <row r="25" spans="1:6" ht="42.75" customHeight="1">
      <c r="A25" s="9" t="s">
        <v>2</v>
      </c>
      <c r="B25" s="9">
        <v>921</v>
      </c>
      <c r="C25" s="9">
        <v>92105</v>
      </c>
      <c r="D25" s="9">
        <v>2820</v>
      </c>
      <c r="E25" s="8" t="s">
        <v>1</v>
      </c>
      <c r="F25" s="7">
        <v>9500</v>
      </c>
    </row>
    <row r="26" spans="1:6" ht="42.75" customHeight="1">
      <c r="A26" s="48" t="s">
        <v>78</v>
      </c>
      <c r="B26" s="9">
        <v>921</v>
      </c>
      <c r="C26" s="9">
        <v>92105</v>
      </c>
      <c r="D26" s="9">
        <v>2828</v>
      </c>
      <c r="E26" s="8" t="s">
        <v>1</v>
      </c>
      <c r="F26" s="7">
        <v>300000</v>
      </c>
    </row>
    <row r="27" spans="1:6" ht="42.75" customHeight="1">
      <c r="A27" s="48" t="s">
        <v>80</v>
      </c>
      <c r="B27" s="9">
        <v>921</v>
      </c>
      <c r="C27" s="9">
        <v>92105</v>
      </c>
      <c r="D27" s="9">
        <v>2829</v>
      </c>
      <c r="E27" s="8" t="s">
        <v>1</v>
      </c>
      <c r="F27" s="7">
        <v>20000</v>
      </c>
    </row>
    <row r="28" spans="1:6" ht="53.25" customHeight="1">
      <c r="A28" s="48" t="s">
        <v>199</v>
      </c>
      <c r="B28" s="9">
        <v>921</v>
      </c>
      <c r="C28" s="9">
        <v>92116</v>
      </c>
      <c r="D28" s="9">
        <v>2310</v>
      </c>
      <c r="E28" s="52" t="s">
        <v>303</v>
      </c>
      <c r="F28" s="7">
        <v>10000</v>
      </c>
    </row>
    <row r="29" spans="1:6" ht="42.75" customHeight="1">
      <c r="A29" s="6" t="s">
        <v>201</v>
      </c>
      <c r="B29" s="6">
        <v>926</v>
      </c>
      <c r="C29" s="6">
        <v>92605</v>
      </c>
      <c r="D29" s="6">
        <v>2820</v>
      </c>
      <c r="E29" s="5" t="s">
        <v>1</v>
      </c>
      <c r="F29" s="4">
        <v>18650</v>
      </c>
    </row>
    <row r="30" spans="1:6" ht="30" customHeight="1">
      <c r="A30" s="226" t="s">
        <v>0</v>
      </c>
      <c r="B30" s="227"/>
      <c r="C30" s="227"/>
      <c r="D30" s="227"/>
      <c r="E30" s="228"/>
      <c r="F30" s="3">
        <f>F6+F7+F8+F9+F10+F11+F12+F13+F14+F15+F16+F17+F18+F19+F20+F21+F22+F23+F24+F25+F26+F27+F28+F29</f>
        <v>3366727</v>
      </c>
    </row>
    <row r="31" ht="12.75">
      <c r="F31" t="s">
        <v>347</v>
      </c>
    </row>
    <row r="32" ht="12.75">
      <c r="A32" s="2"/>
    </row>
    <row r="33" ht="12.75">
      <c r="F33" s="1"/>
    </row>
  </sheetData>
  <sheetProtection/>
  <mergeCells count="2">
    <mergeCell ref="A1:F1"/>
    <mergeCell ref="A30:E30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
do uchwały Nr  195/XXXII/09
Rady Powiatu w Otwocku
z dnia 30 czerwca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view="pageLayout" workbookViewId="0" topLeftCell="A1">
      <selection activeCell="D15" sqref="D15"/>
    </sheetView>
  </sheetViews>
  <sheetFormatPr defaultColWidth="9.00390625" defaultRowHeight="12.75"/>
  <cols>
    <col min="1" max="1" width="4.75390625" style="17" bestFit="1" customWidth="1"/>
    <col min="2" max="2" width="40.125" style="17" bestFit="1" customWidth="1"/>
    <col min="3" max="3" width="14.00390625" style="17" customWidth="1"/>
    <col min="4" max="4" width="17.125" style="17" customWidth="1"/>
    <col min="5" max="16384" width="9.125" style="17" customWidth="1"/>
  </cols>
  <sheetData>
    <row r="1" spans="1:4" ht="15" customHeight="1">
      <c r="A1" s="231" t="s">
        <v>39</v>
      </c>
      <c r="B1" s="231"/>
      <c r="C1" s="231"/>
      <c r="D1" s="231"/>
    </row>
    <row r="2" ht="6.75" customHeight="1">
      <c r="A2" s="19"/>
    </row>
    <row r="3" ht="12.75">
      <c r="D3" s="20" t="s">
        <v>37</v>
      </c>
    </row>
    <row r="4" spans="1:4" ht="15" customHeight="1">
      <c r="A4" s="232" t="s">
        <v>36</v>
      </c>
      <c r="B4" s="232" t="s">
        <v>40</v>
      </c>
      <c r="C4" s="233" t="s">
        <v>41</v>
      </c>
      <c r="D4" s="233" t="s">
        <v>42</v>
      </c>
    </row>
    <row r="5" spans="1:4" ht="15" customHeight="1">
      <c r="A5" s="232"/>
      <c r="B5" s="232"/>
      <c r="C5" s="232"/>
      <c r="D5" s="233"/>
    </row>
    <row r="6" spans="1:4" ht="15.75" customHeight="1">
      <c r="A6" s="232"/>
      <c r="B6" s="232"/>
      <c r="C6" s="232"/>
      <c r="D6" s="233"/>
    </row>
    <row r="7" spans="1:4" s="23" customFormat="1" ht="9" customHeight="1">
      <c r="A7" s="21">
        <v>1</v>
      </c>
      <c r="B7" s="21">
        <v>2</v>
      </c>
      <c r="C7" s="21">
        <v>3</v>
      </c>
      <c r="D7" s="22">
        <v>4</v>
      </c>
    </row>
    <row r="8" spans="1:4" s="27" customFormat="1" ht="12" customHeight="1">
      <c r="A8" s="24" t="s">
        <v>30</v>
      </c>
      <c r="B8" s="25" t="s">
        <v>43</v>
      </c>
      <c r="C8" s="24"/>
      <c r="D8" s="26">
        <v>90250783</v>
      </c>
    </row>
    <row r="9" spans="1:4" ht="18.75" customHeight="1">
      <c r="A9" s="24" t="s">
        <v>29</v>
      </c>
      <c r="B9" s="25" t="s">
        <v>44</v>
      </c>
      <c r="C9" s="24"/>
      <c r="D9" s="28">
        <v>97142517</v>
      </c>
    </row>
    <row r="10" spans="1:4" ht="18.75" customHeight="1">
      <c r="A10" s="24" t="s">
        <v>27</v>
      </c>
      <c r="B10" s="25" t="s">
        <v>45</v>
      </c>
      <c r="C10" s="29"/>
      <c r="D10" s="30">
        <f>D9-D8</f>
        <v>6891734</v>
      </c>
    </row>
    <row r="11" spans="1:4" ht="18.75" customHeight="1">
      <c r="A11" s="229" t="s">
        <v>46</v>
      </c>
      <c r="B11" s="230"/>
      <c r="C11" s="31"/>
      <c r="D11" s="32">
        <f>D12+D14+D20</f>
        <v>8867541</v>
      </c>
    </row>
    <row r="12" spans="1:4" ht="12.75">
      <c r="A12" s="24" t="s">
        <v>30</v>
      </c>
      <c r="B12" s="33" t="s">
        <v>47</v>
      </c>
      <c r="C12" s="24" t="s">
        <v>48</v>
      </c>
      <c r="D12" s="30">
        <v>6500000</v>
      </c>
    </row>
    <row r="13" spans="1:4" ht="18.75" customHeight="1">
      <c r="A13" s="34" t="s">
        <v>29</v>
      </c>
      <c r="B13" s="29" t="s">
        <v>49</v>
      </c>
      <c r="C13" s="24" t="s">
        <v>48</v>
      </c>
      <c r="D13" s="35">
        <v>0</v>
      </c>
    </row>
    <row r="14" spans="1:4" ht="33" customHeight="1">
      <c r="A14" s="24" t="s">
        <v>27</v>
      </c>
      <c r="B14" s="36" t="s">
        <v>50</v>
      </c>
      <c r="C14" s="24" t="s">
        <v>51</v>
      </c>
      <c r="D14" s="30">
        <v>0</v>
      </c>
    </row>
    <row r="15" spans="1:4" ht="18.75" customHeight="1">
      <c r="A15" s="34" t="s">
        <v>25</v>
      </c>
      <c r="B15" s="29" t="s">
        <v>52</v>
      </c>
      <c r="C15" s="24" t="s">
        <v>53</v>
      </c>
      <c r="D15" s="30"/>
    </row>
    <row r="16" spans="1:4" ht="18.75" customHeight="1">
      <c r="A16" s="24" t="s">
        <v>23</v>
      </c>
      <c r="B16" s="29" t="s">
        <v>54</v>
      </c>
      <c r="C16" s="24" t="s">
        <v>55</v>
      </c>
      <c r="D16" s="30">
        <v>0</v>
      </c>
    </row>
    <row r="17" spans="1:4" ht="18.75" customHeight="1">
      <c r="A17" s="34" t="s">
        <v>21</v>
      </c>
      <c r="B17" s="29" t="s">
        <v>56</v>
      </c>
      <c r="C17" s="24" t="s">
        <v>57</v>
      </c>
      <c r="D17" s="30">
        <v>0</v>
      </c>
    </row>
    <row r="18" spans="1:4" ht="18.75" customHeight="1">
      <c r="A18" s="24" t="s">
        <v>19</v>
      </c>
      <c r="B18" s="29" t="s">
        <v>58</v>
      </c>
      <c r="C18" s="24" t="s">
        <v>59</v>
      </c>
      <c r="D18" s="37">
        <v>0</v>
      </c>
    </row>
    <row r="19" spans="1:4" ht="18.75" customHeight="1">
      <c r="A19" s="24" t="s">
        <v>17</v>
      </c>
      <c r="B19" s="39" t="s">
        <v>60</v>
      </c>
      <c r="C19" s="24" t="s">
        <v>61</v>
      </c>
      <c r="D19" s="38">
        <v>0</v>
      </c>
    </row>
    <row r="20" spans="1:4" ht="18.75" customHeight="1">
      <c r="A20" s="229" t="s">
        <v>62</v>
      </c>
      <c r="B20" s="230"/>
      <c r="C20" s="40"/>
      <c r="D20" s="38">
        <v>2367541</v>
      </c>
    </row>
    <row r="21" spans="1:4" ht="12.75">
      <c r="A21" s="24" t="s">
        <v>30</v>
      </c>
      <c r="B21" s="29" t="s">
        <v>63</v>
      </c>
      <c r="C21" s="24" t="s">
        <v>64</v>
      </c>
      <c r="D21" s="32">
        <v>1975807</v>
      </c>
    </row>
    <row r="22" spans="1:4" ht="18.75" customHeight="1">
      <c r="A22" s="34" t="s">
        <v>29</v>
      </c>
      <c r="B22" s="41" t="s">
        <v>65</v>
      </c>
      <c r="C22" s="34" t="s">
        <v>64</v>
      </c>
      <c r="D22" s="38">
        <v>1774180</v>
      </c>
    </row>
    <row r="23" spans="1:4" ht="34.5" customHeight="1">
      <c r="A23" s="24" t="s">
        <v>27</v>
      </c>
      <c r="B23" s="43" t="s">
        <v>66</v>
      </c>
      <c r="C23" s="24" t="s">
        <v>67</v>
      </c>
      <c r="D23" s="42">
        <v>201627</v>
      </c>
    </row>
    <row r="24" spans="1:4" ht="18.75" customHeight="1">
      <c r="A24" s="34" t="s">
        <v>25</v>
      </c>
      <c r="B24" s="41" t="s">
        <v>68</v>
      </c>
      <c r="C24" s="34" t="s">
        <v>69</v>
      </c>
      <c r="D24" s="38">
        <v>0</v>
      </c>
    </row>
    <row r="25" spans="1:4" ht="18.75" customHeight="1">
      <c r="A25" s="24" t="s">
        <v>23</v>
      </c>
      <c r="B25" s="29" t="s">
        <v>70</v>
      </c>
      <c r="C25" s="24" t="s">
        <v>71</v>
      </c>
      <c r="D25" s="42">
        <v>0</v>
      </c>
    </row>
    <row r="26" spans="1:4" ht="21.75" customHeight="1">
      <c r="A26" s="44" t="s">
        <v>21</v>
      </c>
      <c r="B26" s="39" t="s">
        <v>72</v>
      </c>
      <c r="C26" s="44" t="s">
        <v>73</v>
      </c>
      <c r="D26" s="38">
        <v>0</v>
      </c>
    </row>
    <row r="27" spans="1:6" ht="16.5" customHeight="1">
      <c r="A27" s="44" t="s">
        <v>19</v>
      </c>
      <c r="B27" s="39" t="s">
        <v>74</v>
      </c>
      <c r="C27" s="45" t="s">
        <v>75</v>
      </c>
      <c r="D27" s="37">
        <v>0</v>
      </c>
      <c r="E27" s="47"/>
      <c r="F27" s="47"/>
    </row>
    <row r="28" ht="12.75">
      <c r="D28" s="46">
        <v>0</v>
      </c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2
do uchwały Nr  195/XXXII/09
Rady Powiatu w Otwocku
z dnia 30 czerwca 209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1"/>
  <sheetViews>
    <sheetView zoomScalePageLayoutView="0" workbookViewId="0" topLeftCell="E1">
      <pane ySplit="13" topLeftCell="A14" activePane="bottomLeft" state="frozen"/>
      <selection pane="topLeft" activeCell="A1" sqref="A1"/>
      <selection pane="bottomLeft" activeCell="P3" sqref="P3:Q3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10.00390625" style="0" customWidth="1"/>
    <col min="5" max="5" width="12.00390625" style="0" customWidth="1"/>
    <col min="6" max="6" width="10.625" style="0" customWidth="1"/>
    <col min="7" max="7" width="11.125" style="0" bestFit="1" customWidth="1"/>
    <col min="8" max="8" width="10.00390625" style="0" customWidth="1"/>
    <col min="9" max="9" width="10.625" style="0" customWidth="1"/>
    <col min="12" max="12" width="11.25390625" style="0" customWidth="1"/>
    <col min="13" max="13" width="10.75390625" style="0" customWidth="1"/>
    <col min="17" max="17" width="10.25390625" style="0" customWidth="1"/>
  </cols>
  <sheetData>
    <row r="1" spans="16:17" ht="12.75">
      <c r="P1" s="234" t="s">
        <v>436</v>
      </c>
      <c r="Q1" s="234"/>
    </row>
    <row r="2" spans="15:17" ht="12.75">
      <c r="O2" s="54" t="s">
        <v>81</v>
      </c>
      <c r="P2" s="54"/>
      <c r="Q2" s="54" t="s">
        <v>441</v>
      </c>
    </row>
    <row r="3" spans="15:17" ht="12.75">
      <c r="O3" s="54"/>
      <c r="P3" s="234" t="s">
        <v>439</v>
      </c>
      <c r="Q3" s="234"/>
    </row>
    <row r="4" spans="15:17" ht="12.75">
      <c r="O4" s="54"/>
      <c r="P4" s="214"/>
      <c r="Q4" s="214"/>
    </row>
    <row r="5" spans="1:17" ht="12.75">
      <c r="A5" s="235" t="s">
        <v>82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12.75">
      <c r="A7" s="236" t="s">
        <v>36</v>
      </c>
      <c r="B7" s="239" t="s">
        <v>83</v>
      </c>
      <c r="C7" s="239" t="s">
        <v>84</v>
      </c>
      <c r="D7" s="239" t="s">
        <v>85</v>
      </c>
      <c r="E7" s="239" t="s">
        <v>86</v>
      </c>
      <c r="F7" s="240" t="s">
        <v>87</v>
      </c>
      <c r="G7" s="240"/>
      <c r="H7" s="241" t="s">
        <v>88</v>
      </c>
      <c r="I7" s="242"/>
      <c r="J7" s="242"/>
      <c r="K7" s="242"/>
      <c r="L7" s="242"/>
      <c r="M7" s="242"/>
      <c r="N7" s="242"/>
      <c r="O7" s="242"/>
      <c r="P7" s="242"/>
      <c r="Q7" s="243"/>
    </row>
    <row r="8" spans="1:17" ht="12.75">
      <c r="A8" s="237"/>
      <c r="B8" s="239"/>
      <c r="C8" s="239"/>
      <c r="D8" s="239"/>
      <c r="E8" s="239"/>
      <c r="F8" s="236" t="s">
        <v>89</v>
      </c>
      <c r="G8" s="236" t="s">
        <v>90</v>
      </c>
      <c r="H8" s="241" t="s">
        <v>91</v>
      </c>
      <c r="I8" s="242"/>
      <c r="J8" s="242"/>
      <c r="K8" s="242"/>
      <c r="L8" s="242"/>
      <c r="M8" s="242"/>
      <c r="N8" s="242"/>
      <c r="O8" s="242"/>
      <c r="P8" s="242"/>
      <c r="Q8" s="243"/>
    </row>
    <row r="9" spans="1:17" ht="12.75">
      <c r="A9" s="237"/>
      <c r="B9" s="239"/>
      <c r="C9" s="239"/>
      <c r="D9" s="239"/>
      <c r="E9" s="239"/>
      <c r="F9" s="237"/>
      <c r="G9" s="237"/>
      <c r="H9" s="236" t="s">
        <v>92</v>
      </c>
      <c r="I9" s="241" t="s">
        <v>93</v>
      </c>
      <c r="J9" s="242"/>
      <c r="K9" s="242"/>
      <c r="L9" s="242"/>
      <c r="M9" s="242"/>
      <c r="N9" s="242"/>
      <c r="O9" s="242"/>
      <c r="P9" s="242"/>
      <c r="Q9" s="243"/>
    </row>
    <row r="10" spans="1:17" ht="12.75">
      <c r="A10" s="237"/>
      <c r="B10" s="239"/>
      <c r="C10" s="239"/>
      <c r="D10" s="239"/>
      <c r="E10" s="239"/>
      <c r="F10" s="237"/>
      <c r="G10" s="237"/>
      <c r="H10" s="237"/>
      <c r="I10" s="241" t="s">
        <v>94</v>
      </c>
      <c r="J10" s="242"/>
      <c r="K10" s="242"/>
      <c r="L10" s="243"/>
      <c r="M10" s="241" t="s">
        <v>90</v>
      </c>
      <c r="N10" s="242"/>
      <c r="O10" s="242"/>
      <c r="P10" s="242"/>
      <c r="Q10" s="243"/>
    </row>
    <row r="11" spans="1:17" ht="12.75">
      <c r="A11" s="237"/>
      <c r="B11" s="239"/>
      <c r="C11" s="239"/>
      <c r="D11" s="239"/>
      <c r="E11" s="239"/>
      <c r="F11" s="237"/>
      <c r="G11" s="237"/>
      <c r="H11" s="237"/>
      <c r="I11" s="236" t="s">
        <v>95</v>
      </c>
      <c r="J11" s="218" t="s">
        <v>96</v>
      </c>
      <c r="K11" s="218"/>
      <c r="L11" s="218"/>
      <c r="M11" s="236" t="s">
        <v>97</v>
      </c>
      <c r="N11" s="241" t="s">
        <v>96</v>
      </c>
      <c r="O11" s="242"/>
      <c r="P11" s="242"/>
      <c r="Q11" s="243"/>
    </row>
    <row r="12" spans="1:17" ht="140.25" customHeight="1">
      <c r="A12" s="238"/>
      <c r="B12" s="239"/>
      <c r="C12" s="239"/>
      <c r="D12" s="239"/>
      <c r="E12" s="239"/>
      <c r="F12" s="238"/>
      <c r="G12" s="238"/>
      <c r="H12" s="238"/>
      <c r="I12" s="238"/>
      <c r="J12" s="219" t="s">
        <v>98</v>
      </c>
      <c r="K12" s="219" t="s">
        <v>99</v>
      </c>
      <c r="L12" s="220" t="s">
        <v>100</v>
      </c>
      <c r="M12" s="238"/>
      <c r="N12" s="221" t="s">
        <v>101</v>
      </c>
      <c r="O12" s="219" t="s">
        <v>98</v>
      </c>
      <c r="P12" s="219" t="s">
        <v>99</v>
      </c>
      <c r="Q12" s="219" t="s">
        <v>102</v>
      </c>
    </row>
    <row r="13" spans="1:17" ht="12.75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55">
        <v>17</v>
      </c>
    </row>
    <row r="14" spans="1:17" ht="12.75">
      <c r="A14" s="222">
        <v>1</v>
      </c>
      <c r="B14" s="223" t="s">
        <v>103</v>
      </c>
      <c r="C14" s="244" t="s">
        <v>104</v>
      </c>
      <c r="D14" s="245"/>
      <c r="E14" s="224">
        <f>F14+G14</f>
        <v>101483353</v>
      </c>
      <c r="F14" s="224">
        <f>F19+F28+F37+F46+F55+F64+F73+F82+F91+F100+F109+F118+F127</f>
        <v>14490155</v>
      </c>
      <c r="G14" s="224">
        <f aca="true" t="shared" si="0" ref="G14:Q14">G19+G28+G37+G46+G55+G64+G73+G82+G91+G100+G109+G118+G127</f>
        <v>86993198</v>
      </c>
      <c r="H14" s="224">
        <f t="shared" si="0"/>
        <v>2431972</v>
      </c>
      <c r="I14" s="224">
        <f t="shared" si="0"/>
        <v>1524962</v>
      </c>
      <c r="J14" s="224">
        <f t="shared" si="0"/>
        <v>0</v>
      </c>
      <c r="K14" s="224">
        <f t="shared" si="0"/>
        <v>0</v>
      </c>
      <c r="L14" s="224">
        <f t="shared" si="0"/>
        <v>1524962</v>
      </c>
      <c r="M14" s="224">
        <f t="shared" si="0"/>
        <v>907010</v>
      </c>
      <c r="N14" s="224">
        <f t="shared" si="0"/>
        <v>0</v>
      </c>
      <c r="O14" s="224">
        <f t="shared" si="0"/>
        <v>0</v>
      </c>
      <c r="P14" s="224">
        <f t="shared" si="0"/>
        <v>0</v>
      </c>
      <c r="Q14" s="224">
        <f t="shared" si="0"/>
        <v>907010</v>
      </c>
    </row>
    <row r="15" spans="1:17" ht="12.75">
      <c r="A15" s="246" t="s">
        <v>105</v>
      </c>
      <c r="B15" s="56" t="s">
        <v>106</v>
      </c>
      <c r="C15" s="249" t="s">
        <v>107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1"/>
    </row>
    <row r="16" spans="1:17" ht="12.75">
      <c r="A16" s="247"/>
      <c r="B16" s="56" t="s">
        <v>108</v>
      </c>
      <c r="C16" s="252" t="s">
        <v>109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</row>
    <row r="17" spans="1:17" ht="12.75">
      <c r="A17" s="247"/>
      <c r="B17" s="56" t="s">
        <v>110</v>
      </c>
      <c r="C17" s="252" t="s">
        <v>111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/>
    </row>
    <row r="18" spans="1:17" ht="12.75">
      <c r="A18" s="247"/>
      <c r="B18" s="56" t="s">
        <v>112</v>
      </c>
      <c r="C18" s="61" t="s">
        <v>120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ht="33.75">
      <c r="A19" s="247"/>
      <c r="B19" s="56" t="s">
        <v>113</v>
      </c>
      <c r="C19" s="59" t="s">
        <v>114</v>
      </c>
      <c r="D19" s="59" t="s">
        <v>115</v>
      </c>
      <c r="E19" s="60">
        <f>SUM(E20:E23)</f>
        <v>23753169</v>
      </c>
      <c r="F19" s="60">
        <f aca="true" t="shared" si="1" ref="F19:Q19">SUM(F20:F23)</f>
        <v>3562975</v>
      </c>
      <c r="G19" s="60">
        <f t="shared" si="1"/>
        <v>20190194</v>
      </c>
      <c r="H19" s="60">
        <f t="shared" si="1"/>
        <v>20000</v>
      </c>
      <c r="I19" s="60">
        <f>SUM(I20:I23)</f>
        <v>20000</v>
      </c>
      <c r="J19" s="60">
        <f t="shared" si="1"/>
        <v>0</v>
      </c>
      <c r="K19" s="60">
        <f t="shared" si="1"/>
        <v>0</v>
      </c>
      <c r="L19" s="60">
        <f>SUM(L20:L23)</f>
        <v>20000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</row>
    <row r="20" spans="1:17" ht="12.75">
      <c r="A20" s="247"/>
      <c r="B20" s="56" t="s">
        <v>116</v>
      </c>
      <c r="C20" s="56"/>
      <c r="D20" s="56"/>
      <c r="E20" s="60">
        <f>F20+G20</f>
        <v>0</v>
      </c>
      <c r="F20" s="60">
        <v>0</v>
      </c>
      <c r="G20" s="60">
        <v>0</v>
      </c>
      <c r="H20" s="60">
        <f>I20+M20</f>
        <v>0</v>
      </c>
      <c r="I20" s="60">
        <f>SUM(J20:L20)</f>
        <v>0</v>
      </c>
      <c r="J20" s="60">
        <v>0</v>
      </c>
      <c r="K20" s="60">
        <v>0</v>
      </c>
      <c r="L20" s="60">
        <v>0</v>
      </c>
      <c r="M20" s="60">
        <f>SUM(N20:Q20)</f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47"/>
      <c r="B21" s="56" t="s">
        <v>91</v>
      </c>
      <c r="C21" s="56"/>
      <c r="D21" s="56"/>
      <c r="E21" s="60">
        <f>F21+G21</f>
        <v>20000</v>
      </c>
      <c r="F21" s="60">
        <v>20000</v>
      </c>
      <c r="G21" s="60">
        <v>0</v>
      </c>
      <c r="H21" s="60">
        <f>I21+M21</f>
        <v>20000</v>
      </c>
      <c r="I21" s="60">
        <f>SUM(J21:L21)</f>
        <v>20000</v>
      </c>
      <c r="J21" s="60">
        <v>0</v>
      </c>
      <c r="K21" s="60">
        <v>0</v>
      </c>
      <c r="L21" s="60">
        <v>20000</v>
      </c>
      <c r="M21" s="60">
        <f>SUM(N21:Q21)</f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47"/>
      <c r="B22" s="56" t="s">
        <v>117</v>
      </c>
      <c r="C22" s="56"/>
      <c r="D22" s="56"/>
      <c r="E22" s="60">
        <f>F22+G22</f>
        <v>2913776</v>
      </c>
      <c r="F22" s="60">
        <v>590066</v>
      </c>
      <c r="G22" s="60">
        <v>2323710</v>
      </c>
      <c r="H22" s="60">
        <f>I22+M22</f>
        <v>0</v>
      </c>
      <c r="I22" s="60">
        <f>SUM(J22:L22)</f>
        <v>0</v>
      </c>
      <c r="J22" s="60">
        <v>0</v>
      </c>
      <c r="K22" s="60">
        <v>0</v>
      </c>
      <c r="L22" s="60">
        <v>0</v>
      </c>
      <c r="M22" s="60">
        <f>SUM(N22:Q22)</f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48"/>
      <c r="B23" s="56" t="s">
        <v>118</v>
      </c>
      <c r="C23" s="56"/>
      <c r="D23" s="56"/>
      <c r="E23" s="60">
        <f>F23+G23</f>
        <v>20819393</v>
      </c>
      <c r="F23" s="60">
        <v>2952909</v>
      </c>
      <c r="G23" s="60">
        <v>17866484</v>
      </c>
      <c r="H23" s="60">
        <f>I23+M23</f>
        <v>0</v>
      </c>
      <c r="I23" s="60">
        <f>SUM(J23:L23)</f>
        <v>0</v>
      </c>
      <c r="J23" s="60">
        <v>0</v>
      </c>
      <c r="K23" s="60">
        <v>0</v>
      </c>
      <c r="L23" s="60">
        <v>0</v>
      </c>
      <c r="M23" s="60">
        <f>SUM(N23:Q23)</f>
        <v>0</v>
      </c>
      <c r="N23" s="60">
        <v>0</v>
      </c>
      <c r="O23" s="60">
        <v>0</v>
      </c>
      <c r="P23" s="60">
        <v>0</v>
      </c>
      <c r="Q23" s="60">
        <v>0</v>
      </c>
    </row>
    <row r="24" spans="1:17" ht="12.75">
      <c r="A24" s="246" t="s">
        <v>119</v>
      </c>
      <c r="B24" s="56" t="s">
        <v>106</v>
      </c>
      <c r="C24" s="249" t="s">
        <v>107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1"/>
    </row>
    <row r="25" spans="1:17" ht="12.75">
      <c r="A25" s="247"/>
      <c r="B25" s="56" t="s">
        <v>108</v>
      </c>
      <c r="C25" s="252" t="s">
        <v>109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6" spans="1:17" ht="12.75">
      <c r="A26" s="247"/>
      <c r="B26" s="56" t="s">
        <v>110</v>
      </c>
      <c r="C26" s="252" t="s">
        <v>111</v>
      </c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4"/>
    </row>
    <row r="27" spans="1:17" ht="25.5" customHeight="1">
      <c r="A27" s="247"/>
      <c r="B27" s="56" t="s">
        <v>112</v>
      </c>
      <c r="C27" s="255" t="s">
        <v>413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33.75">
      <c r="A28" s="247"/>
      <c r="B28" s="56" t="s">
        <v>113</v>
      </c>
      <c r="C28" s="59" t="s">
        <v>114</v>
      </c>
      <c r="D28" s="59" t="s">
        <v>115</v>
      </c>
      <c r="E28" s="60">
        <f>SUM(E29:E32)</f>
        <v>12177000</v>
      </c>
      <c r="F28" s="60">
        <f aca="true" t="shared" si="2" ref="F28:Q28">SUM(F29:F32)</f>
        <v>1826550</v>
      </c>
      <c r="G28" s="60">
        <f t="shared" si="2"/>
        <v>10350450</v>
      </c>
      <c r="H28" s="60">
        <f t="shared" si="2"/>
        <v>100000</v>
      </c>
      <c r="I28" s="60">
        <f t="shared" si="2"/>
        <v>100000</v>
      </c>
      <c r="J28" s="60">
        <f t="shared" si="2"/>
        <v>0</v>
      </c>
      <c r="K28" s="60">
        <f t="shared" si="2"/>
        <v>0</v>
      </c>
      <c r="L28" s="60">
        <f t="shared" si="2"/>
        <v>100000</v>
      </c>
      <c r="M28" s="60">
        <f t="shared" si="2"/>
        <v>0</v>
      </c>
      <c r="N28" s="60">
        <f t="shared" si="2"/>
        <v>0</v>
      </c>
      <c r="O28" s="60">
        <f t="shared" si="2"/>
        <v>0</v>
      </c>
      <c r="P28" s="60">
        <f t="shared" si="2"/>
        <v>0</v>
      </c>
      <c r="Q28" s="60">
        <f t="shared" si="2"/>
        <v>0</v>
      </c>
    </row>
    <row r="29" spans="1:17" ht="12.75">
      <c r="A29" s="247"/>
      <c r="B29" s="56" t="s">
        <v>116</v>
      </c>
      <c r="C29" s="56"/>
      <c r="D29" s="56"/>
      <c r="E29" s="60">
        <f>F29+G29</f>
        <v>0</v>
      </c>
      <c r="F29" s="60">
        <v>0</v>
      </c>
      <c r="G29" s="60">
        <v>0</v>
      </c>
      <c r="H29" s="60">
        <f>M29</f>
        <v>0</v>
      </c>
      <c r="I29" s="60">
        <f>SUM(J29:L29)</f>
        <v>0</v>
      </c>
      <c r="J29" s="60">
        <v>0</v>
      </c>
      <c r="K29" s="60">
        <v>0</v>
      </c>
      <c r="L29" s="60">
        <v>0</v>
      </c>
      <c r="M29" s="60">
        <f>SUM(N29:Q29)</f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47"/>
      <c r="B30" s="56" t="s">
        <v>91</v>
      </c>
      <c r="C30" s="56"/>
      <c r="D30" s="56"/>
      <c r="E30" s="60">
        <f>F30+G30</f>
        <v>100000</v>
      </c>
      <c r="F30" s="60">
        <v>100000</v>
      </c>
      <c r="G30" s="60">
        <v>0</v>
      </c>
      <c r="H30" s="60">
        <f>I30+M30</f>
        <v>100000</v>
      </c>
      <c r="I30" s="60">
        <f>J30+K30+L30</f>
        <v>100000</v>
      </c>
      <c r="J30" s="60">
        <v>0</v>
      </c>
      <c r="K30" s="60">
        <v>0</v>
      </c>
      <c r="L30" s="60">
        <v>100000</v>
      </c>
      <c r="M30" s="60">
        <f>SUM(N30:Q30)</f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47"/>
      <c r="B31" s="56" t="s">
        <v>117</v>
      </c>
      <c r="C31" s="56"/>
      <c r="D31" s="56"/>
      <c r="E31" s="60">
        <f>F31+G31</f>
        <v>12077000</v>
      </c>
      <c r="F31" s="60">
        <v>1726550</v>
      </c>
      <c r="G31" s="60">
        <v>10350450</v>
      </c>
      <c r="H31" s="60">
        <f>M31</f>
        <v>0</v>
      </c>
      <c r="I31" s="60">
        <f>SUM(J31:L31)</f>
        <v>0</v>
      </c>
      <c r="J31" s="60">
        <v>0</v>
      </c>
      <c r="K31" s="60">
        <v>0</v>
      </c>
      <c r="L31" s="60">
        <v>0</v>
      </c>
      <c r="M31" s="60">
        <f>SUM(N31:Q31)</f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12.75">
      <c r="A32" s="248"/>
      <c r="B32" s="56" t="s">
        <v>118</v>
      </c>
      <c r="C32" s="56"/>
      <c r="D32" s="56"/>
      <c r="E32" s="60">
        <f>F32+G32</f>
        <v>0</v>
      </c>
      <c r="F32" s="60">
        <v>0</v>
      </c>
      <c r="G32" s="60">
        <v>0</v>
      </c>
      <c r="H32" s="60">
        <f>M32</f>
        <v>0</v>
      </c>
      <c r="I32" s="60">
        <f>SUM(J32:L32)</f>
        <v>0</v>
      </c>
      <c r="J32" s="60">
        <v>0</v>
      </c>
      <c r="K32" s="60">
        <v>0</v>
      </c>
      <c r="L32" s="60">
        <v>0</v>
      </c>
      <c r="M32" s="60">
        <f>SUM(N32:Q32)</f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46" t="s">
        <v>121</v>
      </c>
      <c r="B33" s="56" t="s">
        <v>106</v>
      </c>
      <c r="C33" s="249" t="s">
        <v>107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1"/>
    </row>
    <row r="34" spans="1:17" ht="12.75">
      <c r="A34" s="247"/>
      <c r="B34" s="56" t="s">
        <v>108</v>
      </c>
      <c r="C34" s="252" t="s">
        <v>109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4"/>
    </row>
    <row r="35" spans="1:17" ht="12.75">
      <c r="A35" s="247"/>
      <c r="B35" s="56" t="s">
        <v>110</v>
      </c>
      <c r="C35" s="252" t="s">
        <v>111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4"/>
    </row>
    <row r="36" spans="1:17" ht="24" customHeight="1">
      <c r="A36" s="247"/>
      <c r="B36" s="56" t="s">
        <v>112</v>
      </c>
      <c r="C36" s="255" t="s">
        <v>123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7"/>
    </row>
    <row r="37" spans="1:17" ht="33.75">
      <c r="A37" s="247"/>
      <c r="B37" s="56" t="s">
        <v>113</v>
      </c>
      <c r="C37" s="59" t="s">
        <v>114</v>
      </c>
      <c r="D37" s="59" t="s">
        <v>115</v>
      </c>
      <c r="E37" s="60">
        <f>SUM(E38:E41)</f>
        <v>3678910</v>
      </c>
      <c r="F37" s="60">
        <f aca="true" t="shared" si="3" ref="F37:Q37">SUM(F38:F41)</f>
        <v>551837</v>
      </c>
      <c r="G37" s="60">
        <f t="shared" si="3"/>
        <v>3127073</v>
      </c>
      <c r="H37" s="60">
        <f t="shared" si="3"/>
        <v>30378</v>
      </c>
      <c r="I37" s="60">
        <f t="shared" si="3"/>
        <v>30378</v>
      </c>
      <c r="J37" s="60">
        <f t="shared" si="3"/>
        <v>0</v>
      </c>
      <c r="K37" s="60">
        <f t="shared" si="3"/>
        <v>0</v>
      </c>
      <c r="L37" s="60">
        <f t="shared" si="3"/>
        <v>30378</v>
      </c>
      <c r="M37" s="60">
        <f t="shared" si="3"/>
        <v>0</v>
      </c>
      <c r="N37" s="60">
        <f t="shared" si="3"/>
        <v>0</v>
      </c>
      <c r="O37" s="60">
        <f t="shared" si="3"/>
        <v>0</v>
      </c>
      <c r="P37" s="60">
        <f t="shared" si="3"/>
        <v>0</v>
      </c>
      <c r="Q37" s="60">
        <f t="shared" si="3"/>
        <v>0</v>
      </c>
    </row>
    <row r="38" spans="1:17" ht="12.75">
      <c r="A38" s="247"/>
      <c r="B38" s="56" t="s">
        <v>116</v>
      </c>
      <c r="C38" s="56"/>
      <c r="D38" s="56"/>
      <c r="E38" s="60">
        <f>F38+G38</f>
        <v>0</v>
      </c>
      <c r="F38" s="60">
        <v>0</v>
      </c>
      <c r="G38" s="60">
        <v>0</v>
      </c>
      <c r="H38" s="60">
        <f>I38+M38</f>
        <v>0</v>
      </c>
      <c r="I38" s="60">
        <f>SUM(J38:L38)</f>
        <v>0</v>
      </c>
      <c r="J38" s="60">
        <v>0</v>
      </c>
      <c r="K38" s="60">
        <v>0</v>
      </c>
      <c r="L38" s="60">
        <v>0</v>
      </c>
      <c r="M38" s="60">
        <f>SUM(N38:Q38)</f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47"/>
      <c r="B39" s="56" t="s">
        <v>91</v>
      </c>
      <c r="C39" s="56"/>
      <c r="D39" s="56"/>
      <c r="E39" s="60">
        <f>F39+G39</f>
        <v>30378</v>
      </c>
      <c r="F39" s="60">
        <v>30378</v>
      </c>
      <c r="G39" s="60">
        <v>0</v>
      </c>
      <c r="H39" s="60">
        <f>I39+M39</f>
        <v>30378</v>
      </c>
      <c r="I39" s="60">
        <f>SUM(J39:L39)</f>
        <v>30378</v>
      </c>
      <c r="J39" s="60">
        <v>0</v>
      </c>
      <c r="K39" s="60">
        <v>0</v>
      </c>
      <c r="L39" s="60">
        <v>30378</v>
      </c>
      <c r="M39" s="60">
        <f>SUM(N39:Q39)</f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47"/>
      <c r="B40" s="56" t="s">
        <v>117</v>
      </c>
      <c r="C40" s="56"/>
      <c r="D40" s="56"/>
      <c r="E40" s="60">
        <f>F40+G40</f>
        <v>3648532</v>
      </c>
      <c r="F40" s="60">
        <v>521459</v>
      </c>
      <c r="G40" s="60">
        <v>3127073</v>
      </c>
      <c r="H40" s="60">
        <f>I40+M40</f>
        <v>0</v>
      </c>
      <c r="I40" s="60">
        <f>SUM(J40:L40)</f>
        <v>0</v>
      </c>
      <c r="J40" s="60">
        <v>0</v>
      </c>
      <c r="K40" s="60">
        <v>0</v>
      </c>
      <c r="L40" s="60">
        <v>0</v>
      </c>
      <c r="M40" s="60">
        <f>SUM(N40:Q40)</f>
        <v>0</v>
      </c>
      <c r="N40" s="60">
        <v>0</v>
      </c>
      <c r="O40" s="60">
        <v>0</v>
      </c>
      <c r="P40" s="60">
        <v>0</v>
      </c>
      <c r="Q40" s="60">
        <v>0</v>
      </c>
    </row>
    <row r="41" spans="1:17" ht="12.75">
      <c r="A41" s="248"/>
      <c r="B41" s="56" t="s">
        <v>118</v>
      </c>
      <c r="C41" s="56"/>
      <c r="D41" s="56"/>
      <c r="E41" s="60">
        <f>F41+G41</f>
        <v>0</v>
      </c>
      <c r="F41" s="60">
        <v>0</v>
      </c>
      <c r="G41" s="60">
        <v>0</v>
      </c>
      <c r="H41" s="60">
        <f>I41+M41</f>
        <v>0</v>
      </c>
      <c r="I41" s="60">
        <f>SUM(J41:L41)</f>
        <v>0</v>
      </c>
      <c r="J41" s="60">
        <v>0</v>
      </c>
      <c r="K41" s="60">
        <v>0</v>
      </c>
      <c r="L41" s="60">
        <v>0</v>
      </c>
      <c r="M41" s="60">
        <f>SUM(N41:Q41)</f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46" t="s">
        <v>122</v>
      </c>
      <c r="B42" s="56" t="s">
        <v>106</v>
      </c>
      <c r="C42" s="249" t="s">
        <v>107</v>
      </c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/>
    </row>
    <row r="43" spans="1:17" ht="12.75">
      <c r="A43" s="247"/>
      <c r="B43" s="56" t="s">
        <v>108</v>
      </c>
      <c r="C43" s="252" t="s">
        <v>109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4"/>
    </row>
    <row r="44" spans="1:17" ht="12.75">
      <c r="A44" s="247"/>
      <c r="B44" s="56" t="s">
        <v>110</v>
      </c>
      <c r="C44" s="252" t="s">
        <v>111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4"/>
    </row>
    <row r="45" spans="1:17" ht="12.75">
      <c r="A45" s="247"/>
      <c r="B45" s="56" t="s">
        <v>112</v>
      </c>
      <c r="C45" s="255" t="s">
        <v>125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7"/>
    </row>
    <row r="46" spans="1:17" ht="33.75">
      <c r="A46" s="247"/>
      <c r="B46" s="56" t="s">
        <v>113</v>
      </c>
      <c r="C46" s="59" t="s">
        <v>114</v>
      </c>
      <c r="D46" s="59" t="s">
        <v>115</v>
      </c>
      <c r="E46" s="60">
        <f>SUM(E47:E50)</f>
        <v>3250000</v>
      </c>
      <c r="F46" s="60">
        <f aca="true" t="shared" si="4" ref="F46:Q46">SUM(F47:F50)</f>
        <v>487500</v>
      </c>
      <c r="G46" s="60">
        <f t="shared" si="4"/>
        <v>2762500</v>
      </c>
      <c r="H46" s="60">
        <f t="shared" si="4"/>
        <v>25803</v>
      </c>
      <c r="I46" s="60">
        <f t="shared" si="4"/>
        <v>25803</v>
      </c>
      <c r="J46" s="60">
        <f t="shared" si="4"/>
        <v>0</v>
      </c>
      <c r="K46" s="60">
        <f t="shared" si="4"/>
        <v>0</v>
      </c>
      <c r="L46" s="60">
        <f t="shared" si="4"/>
        <v>25803</v>
      </c>
      <c r="M46" s="60">
        <f t="shared" si="4"/>
        <v>0</v>
      </c>
      <c r="N46" s="60">
        <f t="shared" si="4"/>
        <v>0</v>
      </c>
      <c r="O46" s="60">
        <f t="shared" si="4"/>
        <v>0</v>
      </c>
      <c r="P46" s="60">
        <f t="shared" si="4"/>
        <v>0</v>
      </c>
      <c r="Q46" s="60">
        <f t="shared" si="4"/>
        <v>0</v>
      </c>
    </row>
    <row r="47" spans="1:17" ht="12.75">
      <c r="A47" s="247"/>
      <c r="B47" s="56" t="s">
        <v>116</v>
      </c>
      <c r="C47" s="56"/>
      <c r="D47" s="56"/>
      <c r="E47" s="60">
        <f>F47+G47</f>
        <v>0</v>
      </c>
      <c r="F47" s="60">
        <v>0</v>
      </c>
      <c r="G47" s="60">
        <v>0</v>
      </c>
      <c r="H47" s="60">
        <f>I47+M47</f>
        <v>0</v>
      </c>
      <c r="I47" s="60">
        <f>SUM(J47:L47)</f>
        <v>0</v>
      </c>
      <c r="J47" s="60">
        <v>0</v>
      </c>
      <c r="K47" s="60">
        <v>0</v>
      </c>
      <c r="L47" s="60">
        <v>0</v>
      </c>
      <c r="M47" s="60">
        <f>SUM(N47:Q47)</f>
        <v>0</v>
      </c>
      <c r="N47" s="60">
        <v>0</v>
      </c>
      <c r="O47" s="60">
        <v>0</v>
      </c>
      <c r="P47" s="60">
        <v>0</v>
      </c>
      <c r="Q47" s="60">
        <v>0</v>
      </c>
    </row>
    <row r="48" spans="1:17" ht="12.75">
      <c r="A48" s="247"/>
      <c r="B48" s="56" t="s">
        <v>91</v>
      </c>
      <c r="C48" s="56"/>
      <c r="D48" s="56"/>
      <c r="E48" s="60">
        <f>F48+G48</f>
        <v>25803</v>
      </c>
      <c r="F48" s="60">
        <v>25803</v>
      </c>
      <c r="G48" s="60">
        <v>0</v>
      </c>
      <c r="H48" s="60">
        <f>I48+M48</f>
        <v>25803</v>
      </c>
      <c r="I48" s="60">
        <f>SUM(J48:L48)</f>
        <v>25803</v>
      </c>
      <c r="J48" s="60">
        <v>0</v>
      </c>
      <c r="K48" s="60">
        <v>0</v>
      </c>
      <c r="L48" s="60">
        <v>25803</v>
      </c>
      <c r="M48" s="60">
        <f>SUM(N48:Q48)</f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47"/>
      <c r="B49" s="56" t="s">
        <v>117</v>
      </c>
      <c r="C49" s="56"/>
      <c r="D49" s="56"/>
      <c r="E49" s="60">
        <f>F49+G49</f>
        <v>3224197</v>
      </c>
      <c r="F49" s="60">
        <v>461697</v>
      </c>
      <c r="G49" s="60">
        <v>2762500</v>
      </c>
      <c r="H49" s="60">
        <f>I49+M49</f>
        <v>0</v>
      </c>
      <c r="I49" s="60">
        <f>SUM(J49:L49)</f>
        <v>0</v>
      </c>
      <c r="J49" s="60">
        <v>0</v>
      </c>
      <c r="K49" s="60">
        <v>0</v>
      </c>
      <c r="L49" s="60">
        <v>0</v>
      </c>
      <c r="M49" s="60">
        <f>SUM(N49:Q49)</f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48"/>
      <c r="B50" s="56" t="s">
        <v>118</v>
      </c>
      <c r="C50" s="56"/>
      <c r="D50" s="56"/>
      <c r="E50" s="60">
        <f>F50+G50</f>
        <v>0</v>
      </c>
      <c r="F50" s="60">
        <v>0</v>
      </c>
      <c r="G50" s="60">
        <v>0</v>
      </c>
      <c r="H50" s="60">
        <f>I50+M50</f>
        <v>0</v>
      </c>
      <c r="I50" s="60">
        <f>SUM(J50:L50)</f>
        <v>0</v>
      </c>
      <c r="J50" s="60">
        <v>0</v>
      </c>
      <c r="K50" s="60">
        <v>0</v>
      </c>
      <c r="L50" s="60">
        <v>0</v>
      </c>
      <c r="M50" s="60">
        <f>SUM(N50:Q50)</f>
        <v>0</v>
      </c>
      <c r="N50" s="60">
        <v>0</v>
      </c>
      <c r="O50" s="60">
        <v>0</v>
      </c>
      <c r="P50" s="60">
        <v>0</v>
      </c>
      <c r="Q50" s="60">
        <v>0</v>
      </c>
    </row>
    <row r="51" spans="1:17" ht="12.75">
      <c r="A51" s="246" t="s">
        <v>124</v>
      </c>
      <c r="B51" s="56" t="s">
        <v>106</v>
      </c>
      <c r="C51" s="249" t="s">
        <v>107</v>
      </c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1"/>
    </row>
    <row r="52" spans="1:17" ht="12.75">
      <c r="A52" s="247"/>
      <c r="B52" s="56" t="s">
        <v>108</v>
      </c>
      <c r="C52" s="252" t="s">
        <v>109</v>
      </c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4"/>
    </row>
    <row r="53" spans="1:17" ht="12.75">
      <c r="A53" s="247"/>
      <c r="B53" s="56" t="s">
        <v>110</v>
      </c>
      <c r="C53" s="252" t="s">
        <v>111</v>
      </c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4"/>
    </row>
    <row r="54" spans="1:17" ht="27" customHeight="1">
      <c r="A54" s="247"/>
      <c r="B54" s="56" t="s">
        <v>112</v>
      </c>
      <c r="C54" s="255" t="s">
        <v>414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7"/>
    </row>
    <row r="55" spans="1:17" ht="33.75">
      <c r="A55" s="247"/>
      <c r="B55" s="56" t="s">
        <v>113</v>
      </c>
      <c r="C55" s="59" t="s">
        <v>114</v>
      </c>
      <c r="D55" s="59" t="s">
        <v>115</v>
      </c>
      <c r="E55" s="60">
        <f>SUM(E56:E59)</f>
        <v>9361750</v>
      </c>
      <c r="F55" s="60">
        <f aca="true" t="shared" si="5" ref="F55:Q55">SUM(F56:F59)</f>
        <v>1404263</v>
      </c>
      <c r="G55" s="60">
        <f t="shared" si="5"/>
        <v>7957487</v>
      </c>
      <c r="H55" s="60">
        <f t="shared" si="5"/>
        <v>30000</v>
      </c>
      <c r="I55" s="60">
        <f t="shared" si="5"/>
        <v>30000</v>
      </c>
      <c r="J55" s="60">
        <f t="shared" si="5"/>
        <v>0</v>
      </c>
      <c r="K55" s="60">
        <f t="shared" si="5"/>
        <v>0</v>
      </c>
      <c r="L55" s="60">
        <f t="shared" si="5"/>
        <v>30000</v>
      </c>
      <c r="M55" s="60">
        <f t="shared" si="5"/>
        <v>0</v>
      </c>
      <c r="N55" s="60">
        <f t="shared" si="5"/>
        <v>0</v>
      </c>
      <c r="O55" s="60">
        <f t="shared" si="5"/>
        <v>0</v>
      </c>
      <c r="P55" s="60">
        <f t="shared" si="5"/>
        <v>0</v>
      </c>
      <c r="Q55" s="60">
        <f t="shared" si="5"/>
        <v>0</v>
      </c>
    </row>
    <row r="56" spans="1:17" ht="12.75">
      <c r="A56" s="247"/>
      <c r="B56" s="56" t="s">
        <v>116</v>
      </c>
      <c r="C56" s="56"/>
      <c r="D56" s="56"/>
      <c r="E56" s="60">
        <f>F56+G56</f>
        <v>0</v>
      </c>
      <c r="F56" s="60">
        <v>0</v>
      </c>
      <c r="G56" s="60">
        <v>0</v>
      </c>
      <c r="H56" s="60">
        <f>I56+M56</f>
        <v>0</v>
      </c>
      <c r="I56" s="60">
        <f>SUM(J56:L56)</f>
        <v>0</v>
      </c>
      <c r="J56" s="60">
        <v>0</v>
      </c>
      <c r="K56" s="60">
        <v>0</v>
      </c>
      <c r="L56" s="60">
        <v>0</v>
      </c>
      <c r="M56" s="60">
        <f>SUM(N56:Q56)</f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47"/>
      <c r="B57" s="56" t="s">
        <v>91</v>
      </c>
      <c r="C57" s="56"/>
      <c r="D57" s="56"/>
      <c r="E57" s="60">
        <f>F57+G57</f>
        <v>30000</v>
      </c>
      <c r="F57" s="60">
        <v>30000</v>
      </c>
      <c r="G57" s="60">
        <v>0</v>
      </c>
      <c r="H57" s="60">
        <f>I57+M57</f>
        <v>30000</v>
      </c>
      <c r="I57" s="60">
        <f>SUM(J57:L57)</f>
        <v>30000</v>
      </c>
      <c r="J57" s="60">
        <v>0</v>
      </c>
      <c r="K57" s="60">
        <v>0</v>
      </c>
      <c r="L57" s="60">
        <v>30000</v>
      </c>
      <c r="M57" s="60">
        <f>SUM(N57:Q57)</f>
        <v>0</v>
      </c>
      <c r="N57" s="60">
        <v>0</v>
      </c>
      <c r="O57" s="60">
        <v>0</v>
      </c>
      <c r="P57" s="60">
        <v>0</v>
      </c>
      <c r="Q57" s="60">
        <v>0</v>
      </c>
    </row>
    <row r="58" spans="1:17" ht="12.75">
      <c r="A58" s="247"/>
      <c r="B58" s="56" t="s">
        <v>117</v>
      </c>
      <c r="C58" s="56"/>
      <c r="D58" s="56"/>
      <c r="E58" s="60">
        <f>F58+G58</f>
        <v>9331750</v>
      </c>
      <c r="F58" s="60">
        <v>1374263</v>
      </c>
      <c r="G58" s="60">
        <v>7957487</v>
      </c>
      <c r="H58" s="60">
        <f>I58+M58</f>
        <v>0</v>
      </c>
      <c r="I58" s="60">
        <f>SUM(J58:L58)</f>
        <v>0</v>
      </c>
      <c r="J58" s="60">
        <v>0</v>
      </c>
      <c r="K58" s="60">
        <v>0</v>
      </c>
      <c r="L58" s="60">
        <v>0</v>
      </c>
      <c r="M58" s="60">
        <f>SUM(N58:Q58)</f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48"/>
      <c r="B59" s="56" t="s">
        <v>118</v>
      </c>
      <c r="C59" s="56"/>
      <c r="D59" s="56"/>
      <c r="E59" s="60">
        <f>F59+G59</f>
        <v>0</v>
      </c>
      <c r="F59" s="60">
        <v>0</v>
      </c>
      <c r="G59" s="60">
        <v>0</v>
      </c>
      <c r="H59" s="60">
        <f>I59+M59</f>
        <v>0</v>
      </c>
      <c r="I59" s="60">
        <f>SUM(J59:L59)</f>
        <v>0</v>
      </c>
      <c r="J59" s="60">
        <v>0</v>
      </c>
      <c r="K59" s="60">
        <v>0</v>
      </c>
      <c r="L59" s="60">
        <v>0</v>
      </c>
      <c r="M59" s="60">
        <f>SUM(N59:Q59)</f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46" t="s">
        <v>126</v>
      </c>
      <c r="B60" s="56" t="s">
        <v>106</v>
      </c>
      <c r="C60" s="249" t="s">
        <v>107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1"/>
    </row>
    <row r="61" spans="1:17" ht="12.75">
      <c r="A61" s="247"/>
      <c r="B61" s="56" t="s">
        <v>108</v>
      </c>
      <c r="C61" s="252" t="s">
        <v>109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4"/>
    </row>
    <row r="62" spans="1:17" ht="12.75">
      <c r="A62" s="247"/>
      <c r="B62" s="56" t="s">
        <v>110</v>
      </c>
      <c r="C62" s="252" t="s">
        <v>111</v>
      </c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4"/>
    </row>
    <row r="63" spans="1:17" ht="12.75">
      <c r="A63" s="247"/>
      <c r="B63" s="56" t="s">
        <v>112</v>
      </c>
      <c r="C63" s="255" t="s">
        <v>128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</row>
    <row r="64" spans="1:17" ht="33.75">
      <c r="A64" s="247"/>
      <c r="B64" s="56" t="s">
        <v>113</v>
      </c>
      <c r="C64" s="59" t="s">
        <v>114</v>
      </c>
      <c r="D64" s="59" t="s">
        <v>115</v>
      </c>
      <c r="E64" s="60">
        <f>SUM(E65:E68)</f>
        <v>8863136</v>
      </c>
      <c r="F64" s="60">
        <f aca="true" t="shared" si="6" ref="F64:Q64">SUM(F65:F68)</f>
        <v>572121</v>
      </c>
      <c r="G64" s="60">
        <f t="shared" si="6"/>
        <v>8291015</v>
      </c>
      <c r="H64" s="60">
        <f t="shared" si="6"/>
        <v>10000</v>
      </c>
      <c r="I64" s="60">
        <f t="shared" si="6"/>
        <v>10000</v>
      </c>
      <c r="J64" s="60">
        <f t="shared" si="6"/>
        <v>0</v>
      </c>
      <c r="K64" s="60">
        <f t="shared" si="6"/>
        <v>0</v>
      </c>
      <c r="L64" s="60">
        <f t="shared" si="6"/>
        <v>10000</v>
      </c>
      <c r="M64" s="60">
        <f t="shared" si="6"/>
        <v>0</v>
      </c>
      <c r="N64" s="60">
        <f t="shared" si="6"/>
        <v>0</v>
      </c>
      <c r="O64" s="60">
        <f t="shared" si="6"/>
        <v>0</v>
      </c>
      <c r="P64" s="60">
        <f t="shared" si="6"/>
        <v>0</v>
      </c>
      <c r="Q64" s="60">
        <f t="shared" si="6"/>
        <v>0</v>
      </c>
    </row>
    <row r="65" spans="1:17" ht="12.75">
      <c r="A65" s="247"/>
      <c r="B65" s="56" t="s">
        <v>116</v>
      </c>
      <c r="C65" s="56"/>
      <c r="D65" s="56"/>
      <c r="E65" s="60">
        <f>F65+G65</f>
        <v>0</v>
      </c>
      <c r="F65" s="60">
        <v>0</v>
      </c>
      <c r="G65" s="60">
        <v>0</v>
      </c>
      <c r="H65" s="60">
        <f>I65+M65</f>
        <v>0</v>
      </c>
      <c r="I65" s="60">
        <f>SUM(J65:L65)</f>
        <v>0</v>
      </c>
      <c r="J65" s="60">
        <v>0</v>
      </c>
      <c r="K65" s="60">
        <v>0</v>
      </c>
      <c r="L65" s="60">
        <v>0</v>
      </c>
      <c r="M65" s="60">
        <f>SUM(N65:Q65)</f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47"/>
      <c r="B66" s="56" t="s">
        <v>91</v>
      </c>
      <c r="C66" s="56"/>
      <c r="D66" s="56"/>
      <c r="E66" s="60">
        <f>F66+G66</f>
        <v>10000</v>
      </c>
      <c r="F66" s="60">
        <v>10000</v>
      </c>
      <c r="G66" s="60">
        <v>0</v>
      </c>
      <c r="H66" s="60">
        <f>I66+M66</f>
        <v>10000</v>
      </c>
      <c r="I66" s="60">
        <f>SUM(J66:L66)</f>
        <v>10000</v>
      </c>
      <c r="J66" s="60">
        <v>0</v>
      </c>
      <c r="K66" s="60">
        <v>0</v>
      </c>
      <c r="L66" s="60">
        <v>10000</v>
      </c>
      <c r="M66" s="60">
        <f>SUM(N66:Q66)</f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47"/>
      <c r="B67" s="56" t="s">
        <v>117</v>
      </c>
      <c r="C67" s="56"/>
      <c r="D67" s="56"/>
      <c r="E67" s="60">
        <f>F67+G67</f>
        <v>8853136</v>
      </c>
      <c r="F67" s="60">
        <v>562121</v>
      </c>
      <c r="G67" s="60">
        <v>8291015</v>
      </c>
      <c r="H67" s="60">
        <f>I67+M67</f>
        <v>0</v>
      </c>
      <c r="I67" s="60">
        <f>SUM(J67:L67)</f>
        <v>0</v>
      </c>
      <c r="J67" s="60">
        <v>0</v>
      </c>
      <c r="K67" s="60">
        <v>0</v>
      </c>
      <c r="L67" s="60">
        <v>0</v>
      </c>
      <c r="M67" s="60">
        <f>SUM(N67:Q67)</f>
        <v>0</v>
      </c>
      <c r="N67" s="60">
        <v>0</v>
      </c>
      <c r="O67" s="60">
        <v>0</v>
      </c>
      <c r="P67" s="60">
        <v>0</v>
      </c>
      <c r="Q67" s="60">
        <v>0</v>
      </c>
    </row>
    <row r="68" spans="1:17" ht="12.75">
      <c r="A68" s="248"/>
      <c r="B68" s="56" t="s">
        <v>118</v>
      </c>
      <c r="C68" s="56"/>
      <c r="D68" s="56"/>
      <c r="E68" s="60">
        <f>F68+G68</f>
        <v>0</v>
      </c>
      <c r="F68" s="60">
        <v>0</v>
      </c>
      <c r="G68" s="60">
        <v>0</v>
      </c>
      <c r="H68" s="60">
        <f>I68+M68</f>
        <v>0</v>
      </c>
      <c r="I68" s="60">
        <f>SUM(J68:L68)</f>
        <v>0</v>
      </c>
      <c r="J68" s="60">
        <v>0</v>
      </c>
      <c r="K68" s="60">
        <v>0</v>
      </c>
      <c r="L68" s="60">
        <v>0</v>
      </c>
      <c r="M68" s="60">
        <f>SUM(N68:Q68)</f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46" t="s">
        <v>127</v>
      </c>
      <c r="B69" s="56" t="s">
        <v>106</v>
      </c>
      <c r="C69" s="249" t="s">
        <v>107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1"/>
    </row>
    <row r="70" spans="1:17" ht="12.75">
      <c r="A70" s="247"/>
      <c r="B70" s="56" t="s">
        <v>108</v>
      </c>
      <c r="C70" s="252" t="s">
        <v>109</v>
      </c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4"/>
    </row>
    <row r="71" spans="1:17" ht="12.75">
      <c r="A71" s="247"/>
      <c r="B71" s="56" t="s">
        <v>110</v>
      </c>
      <c r="C71" s="252" t="s">
        <v>111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4"/>
    </row>
    <row r="72" spans="1:17" ht="12.75">
      <c r="A72" s="247"/>
      <c r="B72" s="56" t="s">
        <v>112</v>
      </c>
      <c r="C72" s="255" t="s">
        <v>130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7"/>
    </row>
    <row r="73" spans="1:17" ht="33.75">
      <c r="A73" s="247"/>
      <c r="B73" s="56" t="s">
        <v>113</v>
      </c>
      <c r="C73" s="59" t="s">
        <v>114</v>
      </c>
      <c r="D73" s="59" t="s">
        <v>115</v>
      </c>
      <c r="E73" s="60">
        <f>SUM(E74:E77)</f>
        <v>2762125</v>
      </c>
      <c r="F73" s="60">
        <f aca="true" t="shared" si="7" ref="F73:Q73">SUM(F74:F77)</f>
        <v>414319</v>
      </c>
      <c r="G73" s="60">
        <f t="shared" si="7"/>
        <v>2347806</v>
      </c>
      <c r="H73" s="60">
        <f t="shared" si="7"/>
        <v>300020</v>
      </c>
      <c r="I73" s="60">
        <f t="shared" si="7"/>
        <v>45003</v>
      </c>
      <c r="J73" s="60">
        <f t="shared" si="7"/>
        <v>0</v>
      </c>
      <c r="K73" s="60">
        <f t="shared" si="7"/>
        <v>0</v>
      </c>
      <c r="L73" s="60">
        <f t="shared" si="7"/>
        <v>45003</v>
      </c>
      <c r="M73" s="60">
        <f t="shared" si="7"/>
        <v>255017</v>
      </c>
      <c r="N73" s="60">
        <f t="shared" si="7"/>
        <v>0</v>
      </c>
      <c r="O73" s="60">
        <f t="shared" si="7"/>
        <v>0</v>
      </c>
      <c r="P73" s="60">
        <f t="shared" si="7"/>
        <v>0</v>
      </c>
      <c r="Q73" s="60">
        <f t="shared" si="7"/>
        <v>255017</v>
      </c>
    </row>
    <row r="74" spans="1:17" ht="12.75">
      <c r="A74" s="247"/>
      <c r="B74" s="56" t="s">
        <v>116</v>
      </c>
      <c r="C74" s="56"/>
      <c r="D74" s="56"/>
      <c r="E74" s="60">
        <f>F74+G74</f>
        <v>0</v>
      </c>
      <c r="F74" s="60">
        <v>0</v>
      </c>
      <c r="G74" s="60">
        <v>0</v>
      </c>
      <c r="H74" s="60">
        <f>I74+M74</f>
        <v>0</v>
      </c>
      <c r="I74" s="60">
        <f>SUM(J74:L74)</f>
        <v>0</v>
      </c>
      <c r="J74" s="60">
        <v>0</v>
      </c>
      <c r="K74" s="60">
        <v>0</v>
      </c>
      <c r="L74" s="60">
        <v>0</v>
      </c>
      <c r="M74" s="60">
        <f>SUM(N74:Q74)</f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47"/>
      <c r="B75" s="56" t="s">
        <v>91</v>
      </c>
      <c r="C75" s="56"/>
      <c r="D75" s="56"/>
      <c r="E75" s="60">
        <f>F75+G75</f>
        <v>300020</v>
      </c>
      <c r="F75" s="60">
        <v>45003</v>
      </c>
      <c r="G75" s="60">
        <v>255017</v>
      </c>
      <c r="H75" s="60">
        <f>I75+M75</f>
        <v>300020</v>
      </c>
      <c r="I75" s="60">
        <f>SUM(J75:L75)</f>
        <v>45003</v>
      </c>
      <c r="J75" s="60">
        <v>0</v>
      </c>
      <c r="K75" s="60">
        <v>0</v>
      </c>
      <c r="L75" s="60">
        <v>45003</v>
      </c>
      <c r="M75" s="60">
        <f>SUM(N75:Q75)</f>
        <v>255017</v>
      </c>
      <c r="N75" s="60">
        <v>0</v>
      </c>
      <c r="O75" s="60">
        <v>0</v>
      </c>
      <c r="P75" s="60">
        <v>0</v>
      </c>
      <c r="Q75" s="60">
        <v>255017</v>
      </c>
    </row>
    <row r="76" spans="1:17" ht="12.75">
      <c r="A76" s="247"/>
      <c r="B76" s="56" t="s">
        <v>117</v>
      </c>
      <c r="C76" s="56"/>
      <c r="D76" s="56"/>
      <c r="E76" s="60">
        <f>F76+G76</f>
        <v>2462105</v>
      </c>
      <c r="F76" s="60">
        <v>369316</v>
      </c>
      <c r="G76" s="60">
        <v>2092789</v>
      </c>
      <c r="H76" s="60">
        <f>I76+M76</f>
        <v>0</v>
      </c>
      <c r="I76" s="60">
        <f>SUM(J76:L76)</f>
        <v>0</v>
      </c>
      <c r="J76" s="60">
        <v>0</v>
      </c>
      <c r="K76" s="60">
        <v>0</v>
      </c>
      <c r="L76" s="60">
        <v>0</v>
      </c>
      <c r="M76" s="60">
        <f>SUM(N76:Q76)</f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48"/>
      <c r="B77" s="56" t="s">
        <v>118</v>
      </c>
      <c r="C77" s="56"/>
      <c r="D77" s="56"/>
      <c r="E77" s="60">
        <f>F77+G77</f>
        <v>0</v>
      </c>
      <c r="F77" s="60">
        <v>0</v>
      </c>
      <c r="G77" s="60">
        <v>0</v>
      </c>
      <c r="H77" s="60">
        <f>I77+M77</f>
        <v>0</v>
      </c>
      <c r="I77" s="60">
        <f>SUM(J77:L77)</f>
        <v>0</v>
      </c>
      <c r="J77" s="60">
        <v>0</v>
      </c>
      <c r="K77" s="60">
        <v>0</v>
      </c>
      <c r="L77" s="60">
        <v>0</v>
      </c>
      <c r="M77" s="60">
        <f>SUM(N77:Q77)</f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46" t="s">
        <v>129</v>
      </c>
      <c r="B78" s="56" t="s">
        <v>106</v>
      </c>
      <c r="C78" s="249" t="s">
        <v>107</v>
      </c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1"/>
    </row>
    <row r="79" spans="1:17" ht="12.75">
      <c r="A79" s="247"/>
      <c r="B79" s="56" t="s">
        <v>108</v>
      </c>
      <c r="C79" s="252" t="s">
        <v>109</v>
      </c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</row>
    <row r="80" spans="1:17" ht="12.75">
      <c r="A80" s="247"/>
      <c r="B80" s="56" t="s">
        <v>110</v>
      </c>
      <c r="C80" s="252" t="s">
        <v>111</v>
      </c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4"/>
    </row>
    <row r="81" spans="1:17" ht="12.75">
      <c r="A81" s="247"/>
      <c r="B81" s="56" t="s">
        <v>112</v>
      </c>
      <c r="C81" s="255" t="s">
        <v>132</v>
      </c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</row>
    <row r="82" spans="1:17" ht="33.75">
      <c r="A82" s="247"/>
      <c r="B82" s="56" t="s">
        <v>113</v>
      </c>
      <c r="C82" s="59" t="s">
        <v>114</v>
      </c>
      <c r="D82" s="59" t="s">
        <v>115</v>
      </c>
      <c r="E82" s="60">
        <f>SUM(E83:E86)</f>
        <v>4044750</v>
      </c>
      <c r="F82" s="60">
        <f aca="true" t="shared" si="8" ref="F82:P82">SUM(F83:F86)</f>
        <v>606713</v>
      </c>
      <c r="G82" s="60">
        <f t="shared" si="8"/>
        <v>3438037</v>
      </c>
      <c r="H82" s="60">
        <f t="shared" si="8"/>
        <v>649230</v>
      </c>
      <c r="I82" s="60">
        <f t="shared" si="8"/>
        <v>606713</v>
      </c>
      <c r="J82" s="60">
        <f t="shared" si="8"/>
        <v>0</v>
      </c>
      <c r="K82" s="60">
        <f t="shared" si="8"/>
        <v>0</v>
      </c>
      <c r="L82" s="60">
        <f t="shared" si="8"/>
        <v>606713</v>
      </c>
      <c r="M82" s="60">
        <f t="shared" si="8"/>
        <v>42517</v>
      </c>
      <c r="N82" s="60">
        <f t="shared" si="8"/>
        <v>0</v>
      </c>
      <c r="O82" s="60">
        <f t="shared" si="8"/>
        <v>0</v>
      </c>
      <c r="P82" s="60">
        <f t="shared" si="8"/>
        <v>0</v>
      </c>
      <c r="Q82" s="60">
        <f>SUM(Q83:Q86)</f>
        <v>42517</v>
      </c>
    </row>
    <row r="83" spans="1:17" ht="12.75">
      <c r="A83" s="247"/>
      <c r="B83" s="56" t="s">
        <v>116</v>
      </c>
      <c r="C83" s="56"/>
      <c r="D83" s="56"/>
      <c r="E83" s="60">
        <f>F83+G83</f>
        <v>0</v>
      </c>
      <c r="F83" s="60">
        <v>0</v>
      </c>
      <c r="G83" s="60">
        <v>0</v>
      </c>
      <c r="H83" s="60">
        <f>I83+M83</f>
        <v>0</v>
      </c>
      <c r="I83" s="60">
        <f>SUM(J83:L83)</f>
        <v>0</v>
      </c>
      <c r="J83" s="60">
        <v>0</v>
      </c>
      <c r="K83" s="60">
        <v>0</v>
      </c>
      <c r="L83" s="60">
        <v>0</v>
      </c>
      <c r="M83" s="60">
        <f>SUM(N83:Q83)</f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47"/>
      <c r="B84" s="56" t="s">
        <v>91</v>
      </c>
      <c r="C84" s="56"/>
      <c r="D84" s="56"/>
      <c r="E84" s="60">
        <f>F84+G84</f>
        <v>649230</v>
      </c>
      <c r="F84" s="60">
        <v>606713</v>
      </c>
      <c r="G84" s="60">
        <v>42517</v>
      </c>
      <c r="H84" s="60">
        <f>I84+M84</f>
        <v>649230</v>
      </c>
      <c r="I84" s="60">
        <f>SUM(J84:L84)</f>
        <v>606713</v>
      </c>
      <c r="J84" s="60">
        <v>0</v>
      </c>
      <c r="K84" s="60">
        <v>0</v>
      </c>
      <c r="L84" s="60">
        <v>606713</v>
      </c>
      <c r="M84" s="60">
        <f>SUM(N84:Q84)</f>
        <v>42517</v>
      </c>
      <c r="N84" s="60">
        <v>0</v>
      </c>
      <c r="O84" s="60">
        <v>0</v>
      </c>
      <c r="P84" s="60">
        <v>0</v>
      </c>
      <c r="Q84" s="60">
        <v>42517</v>
      </c>
    </row>
    <row r="85" spans="1:17" ht="12.75">
      <c r="A85" s="247"/>
      <c r="B85" s="56" t="s">
        <v>117</v>
      </c>
      <c r="C85" s="56"/>
      <c r="D85" s="56"/>
      <c r="E85" s="60">
        <f>F85+G85</f>
        <v>3395520</v>
      </c>
      <c r="F85" s="60">
        <v>0</v>
      </c>
      <c r="G85" s="60">
        <v>3395520</v>
      </c>
      <c r="H85" s="60">
        <f>I85+M85</f>
        <v>0</v>
      </c>
      <c r="I85" s="60">
        <f>SUM(J85:L85)</f>
        <v>0</v>
      </c>
      <c r="J85" s="60">
        <v>0</v>
      </c>
      <c r="K85" s="60">
        <v>0</v>
      </c>
      <c r="L85" s="60">
        <v>0</v>
      </c>
      <c r="M85" s="60">
        <f>SUM(N85:Q85)</f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48"/>
      <c r="B86" s="56" t="s">
        <v>118</v>
      </c>
      <c r="C86" s="56"/>
      <c r="D86" s="56"/>
      <c r="E86" s="60">
        <f>F86+G86</f>
        <v>0</v>
      </c>
      <c r="F86" s="60">
        <v>0</v>
      </c>
      <c r="G86" s="60">
        <v>0</v>
      </c>
      <c r="H86" s="60">
        <f>I86+M86</f>
        <v>0</v>
      </c>
      <c r="I86" s="60">
        <f>SUM(J86:L86)</f>
        <v>0</v>
      </c>
      <c r="J86" s="60">
        <v>0</v>
      </c>
      <c r="K86" s="60">
        <v>0</v>
      </c>
      <c r="L86" s="60">
        <v>0</v>
      </c>
      <c r="M86" s="60">
        <f>SUM(N86:Q86)</f>
        <v>0</v>
      </c>
      <c r="N86" s="60">
        <v>0</v>
      </c>
      <c r="O86" s="60">
        <v>0</v>
      </c>
      <c r="P86" s="60">
        <v>0</v>
      </c>
      <c r="Q86" s="60">
        <v>0</v>
      </c>
    </row>
    <row r="87" spans="1:17" ht="12.75">
      <c r="A87" s="246" t="s">
        <v>131</v>
      </c>
      <c r="B87" s="56" t="s">
        <v>106</v>
      </c>
      <c r="C87" s="249" t="s">
        <v>107</v>
      </c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1"/>
    </row>
    <row r="88" spans="1:17" ht="12.75">
      <c r="A88" s="247"/>
      <c r="B88" s="56" t="s">
        <v>108</v>
      </c>
      <c r="C88" s="252" t="s">
        <v>145</v>
      </c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4"/>
    </row>
    <row r="89" spans="1:17" ht="12.75">
      <c r="A89" s="247"/>
      <c r="B89" s="56" t="s">
        <v>110</v>
      </c>
      <c r="C89" s="252" t="s">
        <v>415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4"/>
    </row>
    <row r="90" spans="1:17" ht="25.5" customHeight="1">
      <c r="A90" s="247"/>
      <c r="B90" s="56" t="s">
        <v>112</v>
      </c>
      <c r="C90" s="255" t="s">
        <v>416</v>
      </c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7"/>
    </row>
    <row r="91" spans="1:17" ht="22.5">
      <c r="A91" s="247"/>
      <c r="B91" s="56" t="s">
        <v>113</v>
      </c>
      <c r="C91" s="59" t="s">
        <v>417</v>
      </c>
      <c r="D91" s="59" t="s">
        <v>115</v>
      </c>
      <c r="E91" s="60">
        <f>SUM(E92:E95)</f>
        <v>2632606</v>
      </c>
      <c r="F91" s="60">
        <f aca="true" t="shared" si="9" ref="F91:Q91">SUM(F92:F95)</f>
        <v>394891</v>
      </c>
      <c r="G91" s="60">
        <f t="shared" si="9"/>
        <v>2237715</v>
      </c>
      <c r="H91" s="60">
        <f t="shared" si="9"/>
        <v>680431</v>
      </c>
      <c r="I91" s="60">
        <f t="shared" si="9"/>
        <v>102065</v>
      </c>
      <c r="J91" s="60">
        <f t="shared" si="9"/>
        <v>0</v>
      </c>
      <c r="K91" s="60">
        <f t="shared" si="9"/>
        <v>0</v>
      </c>
      <c r="L91" s="60">
        <f t="shared" si="9"/>
        <v>102065</v>
      </c>
      <c r="M91" s="60">
        <f t="shared" si="9"/>
        <v>578366</v>
      </c>
      <c r="N91" s="60">
        <f t="shared" si="9"/>
        <v>0</v>
      </c>
      <c r="O91" s="60">
        <f t="shared" si="9"/>
        <v>0</v>
      </c>
      <c r="P91" s="60">
        <f t="shared" si="9"/>
        <v>0</v>
      </c>
      <c r="Q91" s="60">
        <f t="shared" si="9"/>
        <v>578366</v>
      </c>
    </row>
    <row r="92" spans="1:17" ht="12.75">
      <c r="A92" s="247"/>
      <c r="B92" s="56" t="s">
        <v>116</v>
      </c>
      <c r="C92" s="56"/>
      <c r="D92" s="56"/>
      <c r="E92" s="60">
        <f>F92+G92</f>
        <v>0</v>
      </c>
      <c r="F92" s="60">
        <v>0</v>
      </c>
      <c r="G92" s="60">
        <v>0</v>
      </c>
      <c r="H92" s="60">
        <f>I92+M92</f>
        <v>0</v>
      </c>
      <c r="I92" s="60">
        <f>SUM(J92:L92)</f>
        <v>0</v>
      </c>
      <c r="J92" s="60">
        <v>0</v>
      </c>
      <c r="K92" s="60">
        <v>0</v>
      </c>
      <c r="L92" s="60">
        <v>0</v>
      </c>
      <c r="M92" s="60">
        <f>SUM(N92:Q92)</f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247"/>
      <c r="B93" s="56" t="s">
        <v>91</v>
      </c>
      <c r="C93" s="56"/>
      <c r="D93" s="56"/>
      <c r="E93" s="60">
        <f>F93+G93</f>
        <v>680430</v>
      </c>
      <c r="F93" s="60">
        <v>102065</v>
      </c>
      <c r="G93" s="60">
        <v>578365</v>
      </c>
      <c r="H93" s="60">
        <f>I93+M93</f>
        <v>680431</v>
      </c>
      <c r="I93" s="60">
        <f>SUM(J93:L93)</f>
        <v>102065</v>
      </c>
      <c r="J93" s="60">
        <v>0</v>
      </c>
      <c r="K93" s="60">
        <v>0</v>
      </c>
      <c r="L93" s="60">
        <v>102065</v>
      </c>
      <c r="M93" s="60">
        <f>SUM(N93:Q93)</f>
        <v>578366</v>
      </c>
      <c r="N93" s="60">
        <v>0</v>
      </c>
      <c r="O93" s="60">
        <v>0</v>
      </c>
      <c r="P93" s="60">
        <v>0</v>
      </c>
      <c r="Q93" s="60">
        <v>578366</v>
      </c>
    </row>
    <row r="94" spans="1:17" ht="12.75">
      <c r="A94" s="247"/>
      <c r="B94" s="56" t="s">
        <v>117</v>
      </c>
      <c r="C94" s="56"/>
      <c r="D94" s="56"/>
      <c r="E94" s="60">
        <f>F94+G94</f>
        <v>1028840</v>
      </c>
      <c r="F94" s="60">
        <v>154326</v>
      </c>
      <c r="G94" s="60">
        <v>874514</v>
      </c>
      <c r="H94" s="60">
        <f>I94+M94</f>
        <v>0</v>
      </c>
      <c r="I94" s="60">
        <f>SUM(J94:L94)</f>
        <v>0</v>
      </c>
      <c r="J94" s="60">
        <v>0</v>
      </c>
      <c r="K94" s="60">
        <v>0</v>
      </c>
      <c r="L94" s="60">
        <v>0</v>
      </c>
      <c r="M94" s="60">
        <f>SUM(N94:Q94)</f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48"/>
      <c r="B95" s="56" t="s">
        <v>118</v>
      </c>
      <c r="C95" s="56"/>
      <c r="D95" s="56"/>
      <c r="E95" s="60">
        <f>F95+G95</f>
        <v>923336</v>
      </c>
      <c r="F95" s="60">
        <v>138500</v>
      </c>
      <c r="G95" s="60">
        <v>784836</v>
      </c>
      <c r="H95" s="60">
        <f>I95+M95</f>
        <v>0</v>
      </c>
      <c r="I95" s="60">
        <f>SUM(J95:L95)</f>
        <v>0</v>
      </c>
      <c r="J95" s="60">
        <v>0</v>
      </c>
      <c r="K95" s="60">
        <v>0</v>
      </c>
      <c r="L95" s="60">
        <v>0</v>
      </c>
      <c r="M95" s="60">
        <f>SUM(N95:Q95)</f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46" t="s">
        <v>133</v>
      </c>
      <c r="B96" s="56" t="s">
        <v>106</v>
      </c>
      <c r="C96" s="249" t="s">
        <v>107</v>
      </c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1"/>
    </row>
    <row r="97" spans="1:17" ht="12.75">
      <c r="A97" s="247"/>
      <c r="B97" s="56" t="s">
        <v>108</v>
      </c>
      <c r="C97" s="252" t="s">
        <v>135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4"/>
    </row>
    <row r="98" spans="1:17" ht="12.75">
      <c r="A98" s="247"/>
      <c r="B98" s="56" t="s">
        <v>110</v>
      </c>
      <c r="C98" s="252" t="s">
        <v>136</v>
      </c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4"/>
    </row>
    <row r="99" spans="1:17" ht="12.75">
      <c r="A99" s="247"/>
      <c r="B99" s="56" t="s">
        <v>112</v>
      </c>
      <c r="C99" s="255" t="s">
        <v>137</v>
      </c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7"/>
    </row>
    <row r="100" spans="1:17" ht="45">
      <c r="A100" s="247"/>
      <c r="B100" s="56" t="s">
        <v>113</v>
      </c>
      <c r="C100" s="63" t="s">
        <v>138</v>
      </c>
      <c r="D100" s="64" t="s">
        <v>298</v>
      </c>
      <c r="E100" s="60">
        <f>SUM(E101:E104)</f>
        <v>6627270</v>
      </c>
      <c r="F100" s="60">
        <f aca="true" t="shared" si="10" ref="F100:Q100">SUM(F101:F104)</f>
        <v>994090</v>
      </c>
      <c r="G100" s="60">
        <f t="shared" si="10"/>
        <v>5633180</v>
      </c>
      <c r="H100" s="60">
        <f t="shared" si="10"/>
        <v>35000</v>
      </c>
      <c r="I100" s="60">
        <f t="shared" si="10"/>
        <v>35000</v>
      </c>
      <c r="J100" s="60">
        <f t="shared" si="10"/>
        <v>0</v>
      </c>
      <c r="K100" s="60">
        <f t="shared" si="10"/>
        <v>0</v>
      </c>
      <c r="L100" s="60">
        <f t="shared" si="10"/>
        <v>35000</v>
      </c>
      <c r="M100" s="60">
        <f t="shared" si="10"/>
        <v>0</v>
      </c>
      <c r="N100" s="60">
        <f t="shared" si="10"/>
        <v>0</v>
      </c>
      <c r="O100" s="60">
        <f t="shared" si="10"/>
        <v>0</v>
      </c>
      <c r="P100" s="60">
        <f t="shared" si="10"/>
        <v>0</v>
      </c>
      <c r="Q100" s="60">
        <f t="shared" si="10"/>
        <v>0</v>
      </c>
    </row>
    <row r="101" spans="1:17" ht="12.75">
      <c r="A101" s="247"/>
      <c r="B101" s="56" t="s">
        <v>116</v>
      </c>
      <c r="C101" s="56"/>
      <c r="D101" s="56"/>
      <c r="E101" s="60">
        <f>F101+G101</f>
        <v>0</v>
      </c>
      <c r="F101" s="60">
        <v>0</v>
      </c>
      <c r="G101" s="60">
        <v>0</v>
      </c>
      <c r="H101" s="60">
        <f>I101+M101</f>
        <v>0</v>
      </c>
      <c r="I101" s="60">
        <f>SUM(J101:L101)</f>
        <v>0</v>
      </c>
      <c r="J101" s="60">
        <v>0</v>
      </c>
      <c r="K101" s="60">
        <v>0</v>
      </c>
      <c r="L101" s="60">
        <v>0</v>
      </c>
      <c r="M101" s="60">
        <f>SUM(N101:Q101)</f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47"/>
      <c r="B102" s="56" t="s">
        <v>91</v>
      </c>
      <c r="C102" s="56"/>
      <c r="D102" s="56"/>
      <c r="E102" s="60">
        <f>F102+G102</f>
        <v>35000</v>
      </c>
      <c r="F102" s="60">
        <v>35000</v>
      </c>
      <c r="G102" s="60">
        <v>0</v>
      </c>
      <c r="H102" s="60">
        <f>I102+M102</f>
        <v>35000</v>
      </c>
      <c r="I102" s="60">
        <f>SUM(J102:L102)</f>
        <v>35000</v>
      </c>
      <c r="J102" s="60">
        <v>0</v>
      </c>
      <c r="K102" s="60">
        <v>0</v>
      </c>
      <c r="L102" s="60">
        <v>35000</v>
      </c>
      <c r="M102" s="60">
        <f>SUM(N102:Q102)</f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47"/>
      <c r="B103" s="56" t="s">
        <v>117</v>
      </c>
      <c r="C103" s="56"/>
      <c r="D103" s="56"/>
      <c r="E103" s="60">
        <f>F103+G103</f>
        <v>4134585</v>
      </c>
      <c r="F103" s="60">
        <v>620188</v>
      </c>
      <c r="G103" s="60">
        <v>3514397</v>
      </c>
      <c r="H103" s="60">
        <f>I103+M103</f>
        <v>0</v>
      </c>
      <c r="I103" s="60">
        <f>SUM(J103:L103)</f>
        <v>0</v>
      </c>
      <c r="J103" s="60">
        <v>0</v>
      </c>
      <c r="K103" s="60">
        <v>0</v>
      </c>
      <c r="L103" s="60">
        <v>0</v>
      </c>
      <c r="M103" s="60">
        <f>SUM(N103:Q103)</f>
        <v>0</v>
      </c>
      <c r="N103" s="60">
        <v>0</v>
      </c>
      <c r="O103" s="60">
        <v>0</v>
      </c>
      <c r="P103" s="60">
        <v>0</v>
      </c>
      <c r="Q103" s="60">
        <v>0</v>
      </c>
    </row>
    <row r="104" spans="1:17" ht="12.75">
      <c r="A104" s="248"/>
      <c r="B104" s="56" t="s">
        <v>118</v>
      </c>
      <c r="C104" s="56"/>
      <c r="D104" s="56"/>
      <c r="E104" s="60">
        <f>F104+G104</f>
        <v>2457685</v>
      </c>
      <c r="F104" s="60">
        <v>338902</v>
      </c>
      <c r="G104" s="60">
        <v>2118783</v>
      </c>
      <c r="H104" s="60">
        <f>I104+M104</f>
        <v>0</v>
      </c>
      <c r="I104" s="60">
        <f>SUM(J104:L104)</f>
        <v>0</v>
      </c>
      <c r="J104" s="60">
        <v>0</v>
      </c>
      <c r="K104" s="60">
        <v>0</v>
      </c>
      <c r="L104" s="60">
        <v>0</v>
      </c>
      <c r="M104" s="60">
        <f>SUM(N104:Q104)</f>
        <v>0</v>
      </c>
      <c r="N104" s="60">
        <v>0</v>
      </c>
      <c r="O104" s="60">
        <v>0</v>
      </c>
      <c r="P104" s="60">
        <v>0</v>
      </c>
      <c r="Q104" s="60">
        <v>0</v>
      </c>
    </row>
    <row r="105" spans="1:17" ht="12.75">
      <c r="A105" s="246" t="s">
        <v>134</v>
      </c>
      <c r="B105" s="56" t="s">
        <v>106</v>
      </c>
      <c r="C105" s="249" t="s">
        <v>107</v>
      </c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1"/>
    </row>
    <row r="106" spans="1:17" ht="12.75">
      <c r="A106" s="247"/>
      <c r="B106" s="56" t="s">
        <v>108</v>
      </c>
      <c r="C106" s="252" t="s">
        <v>135</v>
      </c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4"/>
    </row>
    <row r="107" spans="1:17" ht="12.75">
      <c r="A107" s="247"/>
      <c r="B107" s="56" t="s">
        <v>110</v>
      </c>
      <c r="C107" s="252" t="s">
        <v>136</v>
      </c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4"/>
    </row>
    <row r="108" spans="1:17" ht="12.75">
      <c r="A108" s="247"/>
      <c r="B108" s="56" t="s">
        <v>112</v>
      </c>
      <c r="C108" s="255" t="s">
        <v>140</v>
      </c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7"/>
    </row>
    <row r="109" spans="1:17" ht="57.75" customHeight="1">
      <c r="A109" s="247"/>
      <c r="B109" s="56" t="s">
        <v>113</v>
      </c>
      <c r="C109" s="63" t="s">
        <v>141</v>
      </c>
      <c r="D109" s="65" t="s">
        <v>142</v>
      </c>
      <c r="E109" s="60">
        <f>SUM(E110:E113)</f>
        <v>20133837</v>
      </c>
      <c r="F109" s="60">
        <v>3020076</v>
      </c>
      <c r="G109" s="60">
        <v>17113761</v>
      </c>
      <c r="H109" s="60">
        <f aca="true" t="shared" si="11" ref="H109:Q109">SUM(H110:H113)</f>
        <v>20000</v>
      </c>
      <c r="I109" s="60">
        <f t="shared" si="11"/>
        <v>20000</v>
      </c>
      <c r="J109" s="60">
        <f t="shared" si="11"/>
        <v>0</v>
      </c>
      <c r="K109" s="60">
        <f t="shared" si="11"/>
        <v>0</v>
      </c>
      <c r="L109" s="60">
        <f t="shared" si="11"/>
        <v>20000</v>
      </c>
      <c r="M109" s="60">
        <f t="shared" si="11"/>
        <v>0</v>
      </c>
      <c r="N109" s="60">
        <f t="shared" si="11"/>
        <v>0</v>
      </c>
      <c r="O109" s="60">
        <f t="shared" si="11"/>
        <v>0</v>
      </c>
      <c r="P109" s="60">
        <f t="shared" si="11"/>
        <v>0</v>
      </c>
      <c r="Q109" s="60">
        <f t="shared" si="11"/>
        <v>0</v>
      </c>
    </row>
    <row r="110" spans="1:17" ht="12.75">
      <c r="A110" s="247"/>
      <c r="B110" s="56" t="s">
        <v>116</v>
      </c>
      <c r="C110" s="56"/>
      <c r="D110" s="56"/>
      <c r="E110" s="60">
        <f>F110+G110</f>
        <v>0</v>
      </c>
      <c r="F110" s="60">
        <v>0</v>
      </c>
      <c r="G110" s="60">
        <v>0</v>
      </c>
      <c r="H110" s="60">
        <f>I110+M110</f>
        <v>0</v>
      </c>
      <c r="I110" s="60">
        <f>SUM(J110:L110)</f>
        <v>0</v>
      </c>
      <c r="J110" s="60">
        <v>0</v>
      </c>
      <c r="K110" s="60">
        <v>0</v>
      </c>
      <c r="L110" s="60">
        <v>0</v>
      </c>
      <c r="M110" s="60">
        <f>SUM(N110:Q110)</f>
        <v>0</v>
      </c>
      <c r="N110" s="60">
        <v>0</v>
      </c>
      <c r="O110" s="60">
        <v>0</v>
      </c>
      <c r="P110" s="60">
        <v>0</v>
      </c>
      <c r="Q110" s="60">
        <v>0</v>
      </c>
    </row>
    <row r="111" spans="1:17" ht="12.75">
      <c r="A111" s="247"/>
      <c r="B111" s="56" t="s">
        <v>91</v>
      </c>
      <c r="C111" s="56"/>
      <c r="D111" s="56"/>
      <c r="E111" s="60">
        <f>F111+G111</f>
        <v>20000</v>
      </c>
      <c r="F111" s="60">
        <v>20000</v>
      </c>
      <c r="G111" s="60">
        <v>0</v>
      </c>
      <c r="H111" s="60">
        <f>I111+M111</f>
        <v>20000</v>
      </c>
      <c r="I111" s="60">
        <f>SUM(J111:L111)</f>
        <v>20000</v>
      </c>
      <c r="J111" s="60">
        <v>0</v>
      </c>
      <c r="K111" s="60">
        <v>0</v>
      </c>
      <c r="L111" s="60">
        <v>20000</v>
      </c>
      <c r="M111" s="60">
        <f>SUM(N111:Q111)</f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47"/>
      <c r="B112" s="56" t="s">
        <v>117</v>
      </c>
      <c r="C112" s="56"/>
      <c r="D112" s="56"/>
      <c r="E112" s="60">
        <f>F112+G112</f>
        <v>13409225</v>
      </c>
      <c r="F112" s="60">
        <v>1994384</v>
      </c>
      <c r="G112" s="60">
        <v>11414841</v>
      </c>
      <c r="H112" s="60">
        <f>I112+M112</f>
        <v>0</v>
      </c>
      <c r="I112" s="60">
        <f>SUM(J112:L112)</f>
        <v>0</v>
      </c>
      <c r="J112" s="60">
        <v>0</v>
      </c>
      <c r="K112" s="60">
        <v>0</v>
      </c>
      <c r="L112" s="60">
        <v>0</v>
      </c>
      <c r="M112" s="60">
        <f>SUM(N112:Q112)</f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48"/>
      <c r="B113" s="56" t="s">
        <v>118</v>
      </c>
      <c r="C113" s="56"/>
      <c r="D113" s="56"/>
      <c r="E113" s="60">
        <f>F113+G113</f>
        <v>6704612</v>
      </c>
      <c r="F113" s="60">
        <v>1005692</v>
      </c>
      <c r="G113" s="60">
        <v>5698920</v>
      </c>
      <c r="H113" s="60">
        <f>I113+M113</f>
        <v>0</v>
      </c>
      <c r="I113" s="60">
        <f>SUM(J113:L113)</f>
        <v>0</v>
      </c>
      <c r="J113" s="60">
        <v>0</v>
      </c>
      <c r="K113" s="60">
        <v>0</v>
      </c>
      <c r="L113" s="60">
        <v>0</v>
      </c>
      <c r="M113" s="60">
        <f>SUM(N113:Q113)</f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46" t="s">
        <v>139</v>
      </c>
      <c r="B114" s="56" t="s">
        <v>106</v>
      </c>
      <c r="C114" s="249" t="s">
        <v>107</v>
      </c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1"/>
    </row>
    <row r="115" spans="1:17" ht="12.75">
      <c r="A115" s="247"/>
      <c r="B115" s="56" t="s">
        <v>108</v>
      </c>
      <c r="C115" s="252" t="s">
        <v>135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4"/>
    </row>
    <row r="116" spans="1:17" ht="12.75">
      <c r="A116" s="247"/>
      <c r="B116" s="56" t="s">
        <v>110</v>
      </c>
      <c r="C116" s="252" t="s">
        <v>418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4"/>
    </row>
    <row r="117" spans="1:17" ht="12.75">
      <c r="A117" s="247"/>
      <c r="B117" s="56" t="s">
        <v>112</v>
      </c>
      <c r="C117" s="255" t="s">
        <v>419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7"/>
    </row>
    <row r="118" spans="1:17" ht="33.75">
      <c r="A118" s="247"/>
      <c r="B118" s="56" t="s">
        <v>113</v>
      </c>
      <c r="C118" s="59" t="s">
        <v>420</v>
      </c>
      <c r="D118" s="59" t="s">
        <v>421</v>
      </c>
      <c r="E118" s="60">
        <f>F118+G118</f>
        <v>500000</v>
      </c>
      <c r="F118" s="60">
        <f>SUM(F119:F122)</f>
        <v>100000</v>
      </c>
      <c r="G118" s="60">
        <f>SUM(G119:G122)</f>
        <v>400000</v>
      </c>
      <c r="H118" s="60">
        <f>SUM(I118+M118)</f>
        <v>100000</v>
      </c>
      <c r="I118" s="60">
        <f>SUM(J118:L118)</f>
        <v>100000</v>
      </c>
      <c r="J118" s="60">
        <f>SUM(J119:J122)</f>
        <v>0</v>
      </c>
      <c r="K118" s="60">
        <f>SUM(K119:K122)</f>
        <v>0</v>
      </c>
      <c r="L118" s="60">
        <f>SUM(L119:L122)</f>
        <v>100000</v>
      </c>
      <c r="M118" s="60">
        <f>SUM(N118:Q118)</f>
        <v>0</v>
      </c>
      <c r="N118" s="60">
        <f>SUM(N119:N122)</f>
        <v>0</v>
      </c>
      <c r="O118" s="60">
        <f>SUM(O119:O122)</f>
        <v>0</v>
      </c>
      <c r="P118" s="60">
        <f>SUM(P119:P122)</f>
        <v>0</v>
      </c>
      <c r="Q118" s="60">
        <f>SUM(Q119:Q122)</f>
        <v>0</v>
      </c>
    </row>
    <row r="119" spans="1:17" ht="12.75">
      <c r="A119" s="247"/>
      <c r="B119" s="56" t="s">
        <v>116</v>
      </c>
      <c r="C119" s="56"/>
      <c r="D119" s="56"/>
      <c r="E119" s="60">
        <f>F119+G119</f>
        <v>0</v>
      </c>
      <c r="F119" s="60">
        <v>0</v>
      </c>
      <c r="G119" s="60">
        <v>0</v>
      </c>
      <c r="H119" s="60">
        <f>SUM(I119+M119)</f>
        <v>0</v>
      </c>
      <c r="I119" s="60">
        <f>SUM(J119:L119)</f>
        <v>0</v>
      </c>
      <c r="J119" s="60">
        <v>0</v>
      </c>
      <c r="K119" s="60">
        <v>0</v>
      </c>
      <c r="L119" s="60">
        <v>0</v>
      </c>
      <c r="M119" s="60">
        <f>SUM(N119:Q119)</f>
        <v>0</v>
      </c>
      <c r="N119" s="60">
        <v>0</v>
      </c>
      <c r="O119" s="60">
        <v>0</v>
      </c>
      <c r="P119" s="60">
        <v>0</v>
      </c>
      <c r="Q119" s="60">
        <v>0</v>
      </c>
    </row>
    <row r="120" spans="1:17" ht="12.75">
      <c r="A120" s="247"/>
      <c r="B120" s="56" t="s">
        <v>91</v>
      </c>
      <c r="C120" s="56"/>
      <c r="D120" s="56"/>
      <c r="E120" s="60">
        <f>F120+G120</f>
        <v>100000</v>
      </c>
      <c r="F120" s="60">
        <v>100000</v>
      </c>
      <c r="G120" s="60">
        <v>0</v>
      </c>
      <c r="H120" s="60">
        <f>SUM(I120+M120)</f>
        <v>100000</v>
      </c>
      <c r="I120" s="60">
        <f>SUM(J120:L120)</f>
        <v>100000</v>
      </c>
      <c r="J120" s="60">
        <v>0</v>
      </c>
      <c r="K120" s="60">
        <v>0</v>
      </c>
      <c r="L120" s="60">
        <v>100000</v>
      </c>
      <c r="M120" s="60">
        <f>SUM(N120:Q120)</f>
        <v>0</v>
      </c>
      <c r="N120" s="60">
        <v>0</v>
      </c>
      <c r="O120" s="60">
        <v>0</v>
      </c>
      <c r="P120" s="60">
        <v>0</v>
      </c>
      <c r="Q120" s="60">
        <v>0</v>
      </c>
    </row>
    <row r="121" spans="1:17" ht="12.75">
      <c r="A121" s="247"/>
      <c r="B121" s="56" t="s">
        <v>117</v>
      </c>
      <c r="C121" s="56"/>
      <c r="D121" s="56"/>
      <c r="E121" s="60">
        <f>F121+G121</f>
        <v>400000</v>
      </c>
      <c r="F121" s="60">
        <v>0</v>
      </c>
      <c r="G121" s="60">
        <v>400000</v>
      </c>
      <c r="H121" s="60">
        <f>SUM(I121+M121)</f>
        <v>0</v>
      </c>
      <c r="I121" s="60">
        <f>SUM(J121:L121)</f>
        <v>0</v>
      </c>
      <c r="J121" s="60">
        <v>0</v>
      </c>
      <c r="K121" s="60">
        <v>0</v>
      </c>
      <c r="L121" s="60">
        <v>0</v>
      </c>
      <c r="M121" s="60">
        <f>SUM(N121:Q121)</f>
        <v>0</v>
      </c>
      <c r="N121" s="60">
        <v>0</v>
      </c>
      <c r="O121" s="60">
        <v>0</v>
      </c>
      <c r="P121" s="60">
        <v>0</v>
      </c>
      <c r="Q121" s="60">
        <v>0</v>
      </c>
    </row>
    <row r="122" spans="1:17" ht="12.75">
      <c r="A122" s="248"/>
      <c r="B122" s="56" t="s">
        <v>118</v>
      </c>
      <c r="C122" s="56"/>
      <c r="D122" s="56"/>
      <c r="E122" s="60">
        <f>F122+G122</f>
        <v>0</v>
      </c>
      <c r="F122" s="60"/>
      <c r="G122" s="60"/>
      <c r="H122" s="60">
        <f>SUM(I122+M122)</f>
        <v>0</v>
      </c>
      <c r="I122" s="60">
        <f>SUM(J122:L122)</f>
        <v>0</v>
      </c>
      <c r="J122" s="60">
        <v>0</v>
      </c>
      <c r="K122" s="60">
        <v>0</v>
      </c>
      <c r="L122" s="60">
        <v>0</v>
      </c>
      <c r="M122" s="60">
        <f>SUM(N122:Q122)</f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46" t="s">
        <v>422</v>
      </c>
      <c r="B123" s="56" t="s">
        <v>106</v>
      </c>
      <c r="C123" s="249" t="s">
        <v>107</v>
      </c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1"/>
    </row>
    <row r="124" spans="1:17" ht="12.75">
      <c r="A124" s="247"/>
      <c r="B124" s="56" t="s">
        <v>108</v>
      </c>
      <c r="C124" s="252" t="s">
        <v>423</v>
      </c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4"/>
    </row>
    <row r="125" spans="1:17" ht="12.75">
      <c r="A125" s="247"/>
      <c r="B125" s="56" t="s">
        <v>110</v>
      </c>
      <c r="C125" s="252" t="s">
        <v>424</v>
      </c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4"/>
    </row>
    <row r="126" spans="1:17" ht="27" customHeight="1">
      <c r="A126" s="247"/>
      <c r="B126" s="56" t="s">
        <v>112</v>
      </c>
      <c r="C126" s="255" t="s">
        <v>425</v>
      </c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7"/>
    </row>
    <row r="127" spans="1:17" ht="59.25" customHeight="1">
      <c r="A127" s="247"/>
      <c r="B127" s="56" t="s">
        <v>113</v>
      </c>
      <c r="C127" s="59" t="s">
        <v>426</v>
      </c>
      <c r="D127" s="59" t="s">
        <v>427</v>
      </c>
      <c r="E127" s="60">
        <f>F127+G127</f>
        <v>3698800</v>
      </c>
      <c r="F127" s="60">
        <f>SUM(F128:F131)</f>
        <v>554820</v>
      </c>
      <c r="G127" s="60">
        <f>SUM(G128:G131)</f>
        <v>3143980</v>
      </c>
      <c r="H127" s="60">
        <f>I127+M127</f>
        <v>431110</v>
      </c>
      <c r="I127" s="60">
        <f>SUM(J127:L127)</f>
        <v>400000</v>
      </c>
      <c r="J127" s="60">
        <f>SUM(J128:J131)</f>
        <v>0</v>
      </c>
      <c r="K127" s="60">
        <f aca="true" t="shared" si="12" ref="K127:L131">SUM(K128:K131)</f>
        <v>0</v>
      </c>
      <c r="L127" s="60">
        <f t="shared" si="12"/>
        <v>400000</v>
      </c>
      <c r="M127" s="60">
        <f>SUM(N127:Q127)</f>
        <v>31110</v>
      </c>
      <c r="N127" s="60">
        <f>SUM(N128:N131)</f>
        <v>0</v>
      </c>
      <c r="O127" s="60">
        <f aca="true" t="shared" si="13" ref="O127:Q131">SUM(O128:O131)</f>
        <v>0</v>
      </c>
      <c r="P127" s="60">
        <f t="shared" si="13"/>
        <v>0</v>
      </c>
      <c r="Q127" s="60">
        <f t="shared" si="13"/>
        <v>31110</v>
      </c>
    </row>
    <row r="128" spans="1:17" ht="12.75">
      <c r="A128" s="247"/>
      <c r="B128" s="56" t="s">
        <v>116</v>
      </c>
      <c r="C128" s="56"/>
      <c r="D128" s="56"/>
      <c r="E128" s="60">
        <f>F128+G128</f>
        <v>0</v>
      </c>
      <c r="F128" s="60">
        <v>0</v>
      </c>
      <c r="G128" s="60">
        <v>0</v>
      </c>
      <c r="H128" s="60">
        <f>I128+M128</f>
        <v>0</v>
      </c>
      <c r="I128" s="60">
        <f>SUM(J128:L128)</f>
        <v>0</v>
      </c>
      <c r="J128" s="60">
        <f>SUM(J129:J132)</f>
        <v>0</v>
      </c>
      <c r="K128" s="60">
        <f t="shared" si="12"/>
        <v>0</v>
      </c>
      <c r="L128" s="60">
        <v>0</v>
      </c>
      <c r="M128" s="60">
        <f>SUM(N128:Q128)</f>
        <v>0</v>
      </c>
      <c r="N128" s="60">
        <f>SUM(N129:N132)</f>
        <v>0</v>
      </c>
      <c r="O128" s="60">
        <f t="shared" si="13"/>
        <v>0</v>
      </c>
      <c r="P128" s="60">
        <f t="shared" si="13"/>
        <v>0</v>
      </c>
      <c r="Q128" s="60">
        <v>0</v>
      </c>
    </row>
    <row r="129" spans="1:17" ht="12.75">
      <c r="A129" s="247"/>
      <c r="B129" s="56" t="s">
        <v>91</v>
      </c>
      <c r="C129" s="56"/>
      <c r="D129" s="56"/>
      <c r="E129" s="60">
        <f>F129+G129</f>
        <v>431110</v>
      </c>
      <c r="F129" s="60">
        <v>400000</v>
      </c>
      <c r="G129" s="60">
        <v>31110</v>
      </c>
      <c r="H129" s="60">
        <f>I129+M129</f>
        <v>431110</v>
      </c>
      <c r="I129" s="60">
        <f>SUM(J129:L129)</f>
        <v>400000</v>
      </c>
      <c r="J129" s="60">
        <f>SUM(J130:J133)</f>
        <v>0</v>
      </c>
      <c r="K129" s="60">
        <f t="shared" si="12"/>
        <v>0</v>
      </c>
      <c r="L129" s="60">
        <v>400000</v>
      </c>
      <c r="M129" s="60">
        <f>SUM(N129:Q129)</f>
        <v>31110</v>
      </c>
      <c r="N129" s="60">
        <f>SUM(N130:N133)</f>
        <v>0</v>
      </c>
      <c r="O129" s="60">
        <f t="shared" si="13"/>
        <v>0</v>
      </c>
      <c r="P129" s="60">
        <f t="shared" si="13"/>
        <v>0</v>
      </c>
      <c r="Q129" s="60">
        <v>31110</v>
      </c>
    </row>
    <row r="130" spans="1:17" ht="12.75">
      <c r="A130" s="247"/>
      <c r="B130" s="56" t="s">
        <v>117</v>
      </c>
      <c r="C130" s="56"/>
      <c r="D130" s="56"/>
      <c r="E130" s="60">
        <f>F130+G130</f>
        <v>3267690</v>
      </c>
      <c r="F130" s="60">
        <v>154820</v>
      </c>
      <c r="G130" s="60">
        <v>3112870</v>
      </c>
      <c r="H130" s="60">
        <f>I130+M130</f>
        <v>0</v>
      </c>
      <c r="I130" s="60">
        <f>SUM(J130:L130)</f>
        <v>0</v>
      </c>
      <c r="J130" s="60">
        <f>SUM(J131:J134)</f>
        <v>0</v>
      </c>
      <c r="K130" s="60">
        <f t="shared" si="12"/>
        <v>0</v>
      </c>
      <c r="L130" s="60">
        <v>0</v>
      </c>
      <c r="M130" s="60">
        <f>SUM(N130:Q130)</f>
        <v>0</v>
      </c>
      <c r="N130" s="60">
        <f>SUM(N131:N134)</f>
        <v>0</v>
      </c>
      <c r="O130" s="60">
        <f t="shared" si="13"/>
        <v>0</v>
      </c>
      <c r="P130" s="60">
        <f t="shared" si="13"/>
        <v>0</v>
      </c>
      <c r="Q130" s="60">
        <v>0</v>
      </c>
    </row>
    <row r="131" spans="1:17" ht="12.75">
      <c r="A131" s="248"/>
      <c r="B131" s="56" t="s">
        <v>118</v>
      </c>
      <c r="C131" s="56"/>
      <c r="D131" s="56"/>
      <c r="E131" s="60">
        <f>F131+G131</f>
        <v>0</v>
      </c>
      <c r="F131" s="60">
        <v>0</v>
      </c>
      <c r="G131" s="60">
        <v>0</v>
      </c>
      <c r="H131" s="60">
        <f>I131+M131</f>
        <v>0</v>
      </c>
      <c r="I131" s="60">
        <f>SUM(J131:L131)</f>
        <v>0</v>
      </c>
      <c r="J131" s="60">
        <f>SUM(J132:J135)</f>
        <v>0</v>
      </c>
      <c r="K131" s="60">
        <f t="shared" si="12"/>
        <v>0</v>
      </c>
      <c r="L131" s="60">
        <v>0</v>
      </c>
      <c r="M131" s="60">
        <f>SUM(N131:Q131)</f>
        <v>0</v>
      </c>
      <c r="N131" s="60">
        <f>SUM(N132:N135)</f>
        <v>0</v>
      </c>
      <c r="O131" s="60">
        <f t="shared" si="13"/>
        <v>0</v>
      </c>
      <c r="P131" s="60">
        <f t="shared" si="13"/>
        <v>0</v>
      </c>
      <c r="Q131" s="60">
        <v>0</v>
      </c>
    </row>
    <row r="132" spans="1:17" ht="12.75">
      <c r="A132" s="216"/>
      <c r="B132" s="56"/>
      <c r="C132" s="56"/>
      <c r="D132" s="56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ht="12.75">
      <c r="A133" s="222">
        <v>2</v>
      </c>
      <c r="B133" s="222" t="s">
        <v>143</v>
      </c>
      <c r="C133" s="262" t="s">
        <v>104</v>
      </c>
      <c r="D133" s="263"/>
      <c r="E133" s="224">
        <f>F133+G133</f>
        <v>2645603.38</v>
      </c>
      <c r="F133" s="224">
        <f>F138+F147+F156+F165+F174+F183+F192</f>
        <v>448991</v>
      </c>
      <c r="G133" s="224">
        <f aca="true" t="shared" si="14" ref="G133:Q133">G138+G147+G156+G165+G174+G183+G192</f>
        <v>2196612.38</v>
      </c>
      <c r="H133" s="224">
        <f t="shared" si="14"/>
        <v>1967173</v>
      </c>
      <c r="I133" s="224">
        <f t="shared" si="14"/>
        <v>319285</v>
      </c>
      <c r="J133" s="224">
        <f t="shared" si="14"/>
        <v>0</v>
      </c>
      <c r="K133" s="224">
        <f t="shared" si="14"/>
        <v>0</v>
      </c>
      <c r="L133" s="224">
        <f t="shared" si="14"/>
        <v>346060</v>
      </c>
      <c r="M133" s="224">
        <f t="shared" si="14"/>
        <v>1799613</v>
      </c>
      <c r="N133" s="224">
        <f t="shared" si="14"/>
        <v>0</v>
      </c>
      <c r="O133" s="224">
        <f t="shared" si="14"/>
        <v>0</v>
      </c>
      <c r="P133" s="224">
        <f t="shared" si="14"/>
        <v>0</v>
      </c>
      <c r="Q133" s="224">
        <f t="shared" si="14"/>
        <v>1799613</v>
      </c>
    </row>
    <row r="134" spans="1:17" ht="12.75">
      <c r="A134" s="258" t="s">
        <v>144</v>
      </c>
      <c r="B134" s="56" t="s">
        <v>106</v>
      </c>
      <c r="C134" s="57" t="s">
        <v>107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66"/>
    </row>
    <row r="135" spans="1:17" ht="12.75">
      <c r="A135" s="258"/>
      <c r="B135" s="56" t="s">
        <v>108</v>
      </c>
      <c r="C135" s="57" t="s">
        <v>145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8"/>
    </row>
    <row r="136" spans="1:17" ht="12.75">
      <c r="A136" s="258"/>
      <c r="B136" s="56" t="s">
        <v>110</v>
      </c>
      <c r="C136" s="57" t="s">
        <v>146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8"/>
    </row>
    <row r="137" spans="1:17" ht="12.75">
      <c r="A137" s="258"/>
      <c r="B137" s="56" t="s">
        <v>112</v>
      </c>
      <c r="C137" s="57" t="s">
        <v>147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8"/>
    </row>
    <row r="138" spans="1:17" ht="72" customHeight="1">
      <c r="A138" s="258"/>
      <c r="B138" s="56" t="s">
        <v>113</v>
      </c>
      <c r="C138" s="59" t="s">
        <v>148</v>
      </c>
      <c r="D138" s="59" t="s">
        <v>149</v>
      </c>
      <c r="E138" s="60">
        <f aca="true" t="shared" si="15" ref="E138:Q138">SUM(E139:E142)</f>
        <v>60000</v>
      </c>
      <c r="F138" s="60">
        <f t="shared" si="15"/>
        <v>9000</v>
      </c>
      <c r="G138" s="60">
        <f t="shared" si="15"/>
        <v>51000</v>
      </c>
      <c r="H138" s="60">
        <f t="shared" si="15"/>
        <v>60000</v>
      </c>
      <c r="I138" s="60">
        <f t="shared" si="15"/>
        <v>9000</v>
      </c>
      <c r="J138" s="60">
        <f t="shared" si="15"/>
        <v>0</v>
      </c>
      <c r="K138" s="60">
        <f t="shared" si="15"/>
        <v>0</v>
      </c>
      <c r="L138" s="60">
        <f t="shared" si="15"/>
        <v>9000</v>
      </c>
      <c r="M138" s="60">
        <f t="shared" si="15"/>
        <v>51000</v>
      </c>
      <c r="N138" s="60">
        <f t="shared" si="15"/>
        <v>0</v>
      </c>
      <c r="O138" s="60">
        <f t="shared" si="15"/>
        <v>0</v>
      </c>
      <c r="P138" s="60">
        <f t="shared" si="15"/>
        <v>0</v>
      </c>
      <c r="Q138" s="60">
        <f t="shared" si="15"/>
        <v>51000</v>
      </c>
    </row>
    <row r="139" spans="1:17" ht="12.75">
      <c r="A139" s="258"/>
      <c r="B139" s="56" t="s">
        <v>116</v>
      </c>
      <c r="C139" s="56"/>
      <c r="D139" s="56"/>
      <c r="E139" s="56">
        <v>0</v>
      </c>
      <c r="F139" s="56">
        <v>0</v>
      </c>
      <c r="G139" s="56">
        <v>0</v>
      </c>
      <c r="H139" s="60">
        <f>I139+M139</f>
        <v>0</v>
      </c>
      <c r="I139" s="60">
        <f>SUM(J139:L139)</f>
        <v>0</v>
      </c>
      <c r="J139" s="56">
        <v>0</v>
      </c>
      <c r="K139" s="56">
        <v>0</v>
      </c>
      <c r="L139" s="56">
        <v>0</v>
      </c>
      <c r="M139" s="56">
        <f>SUM(N139:Q139)</f>
        <v>0</v>
      </c>
      <c r="N139" s="56">
        <v>0</v>
      </c>
      <c r="O139" s="56">
        <v>0</v>
      </c>
      <c r="P139" s="56">
        <v>0</v>
      </c>
      <c r="Q139" s="56">
        <v>0</v>
      </c>
    </row>
    <row r="140" spans="1:17" ht="12.75">
      <c r="A140" s="258"/>
      <c r="B140" s="56" t="s">
        <v>91</v>
      </c>
      <c r="C140" s="56"/>
      <c r="D140" s="56"/>
      <c r="E140" s="60">
        <f>F140+G140</f>
        <v>60000</v>
      </c>
      <c r="F140" s="60">
        <v>9000</v>
      </c>
      <c r="G140" s="60">
        <v>51000</v>
      </c>
      <c r="H140" s="60">
        <f>I140+M140</f>
        <v>60000</v>
      </c>
      <c r="I140" s="60">
        <f>SUM(J140:L140)</f>
        <v>9000</v>
      </c>
      <c r="J140" s="60">
        <v>0</v>
      </c>
      <c r="K140" s="60">
        <v>0</v>
      </c>
      <c r="L140" s="60">
        <v>9000</v>
      </c>
      <c r="M140" s="60">
        <f>SUM(N140:Q140)</f>
        <v>51000</v>
      </c>
      <c r="N140" s="60">
        <v>0</v>
      </c>
      <c r="O140" s="60">
        <v>0</v>
      </c>
      <c r="P140" s="60">
        <v>0</v>
      </c>
      <c r="Q140" s="60">
        <v>51000</v>
      </c>
    </row>
    <row r="141" spans="1:17" ht="12.75">
      <c r="A141" s="258"/>
      <c r="B141" s="56" t="s">
        <v>117</v>
      </c>
      <c r="C141" s="56"/>
      <c r="D141" s="56"/>
      <c r="E141" s="60">
        <v>0</v>
      </c>
      <c r="F141" s="60">
        <v>0</v>
      </c>
      <c r="G141" s="60">
        <v>0</v>
      </c>
      <c r="H141" s="60">
        <f>I141+M141</f>
        <v>0</v>
      </c>
      <c r="I141" s="60">
        <f>SUM(J141:L141)</f>
        <v>0</v>
      </c>
      <c r="J141" s="60">
        <v>0</v>
      </c>
      <c r="K141" s="60">
        <v>0</v>
      </c>
      <c r="L141" s="60">
        <v>0</v>
      </c>
      <c r="M141" s="56">
        <f>SUM(N141:Q141)</f>
        <v>0</v>
      </c>
      <c r="N141" s="60">
        <v>0</v>
      </c>
      <c r="O141" s="60">
        <v>0</v>
      </c>
      <c r="P141" s="60">
        <v>0</v>
      </c>
      <c r="Q141" s="60">
        <v>0</v>
      </c>
    </row>
    <row r="142" spans="1:17" ht="12.75">
      <c r="A142" s="258"/>
      <c r="B142" s="56" t="s">
        <v>118</v>
      </c>
      <c r="C142" s="56"/>
      <c r="D142" s="56"/>
      <c r="E142" s="60">
        <f>F142+G142</f>
        <v>0</v>
      </c>
      <c r="F142" s="60">
        <v>0</v>
      </c>
      <c r="G142" s="60">
        <v>0</v>
      </c>
      <c r="H142" s="60">
        <f>I142+M142</f>
        <v>0</v>
      </c>
      <c r="I142" s="60">
        <f>SUM(J142:L142)</f>
        <v>0</v>
      </c>
      <c r="J142" s="60">
        <v>0</v>
      </c>
      <c r="K142" s="60">
        <v>0</v>
      </c>
      <c r="L142" s="60">
        <v>0</v>
      </c>
      <c r="M142" s="56">
        <f>SUM(N142:Q142)</f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246" t="s">
        <v>150</v>
      </c>
      <c r="B143" s="56" t="s">
        <v>106</v>
      </c>
      <c r="C143" s="249" t="s">
        <v>107</v>
      </c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1"/>
    </row>
    <row r="144" spans="1:17" ht="12.75">
      <c r="A144" s="247"/>
      <c r="B144" s="56" t="s">
        <v>108</v>
      </c>
      <c r="C144" s="252" t="s">
        <v>145</v>
      </c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4"/>
    </row>
    <row r="145" spans="1:17" ht="12.75">
      <c r="A145" s="247"/>
      <c r="B145" s="56" t="s">
        <v>110</v>
      </c>
      <c r="C145" s="252" t="s">
        <v>146</v>
      </c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4"/>
    </row>
    <row r="146" spans="1:17" ht="26.25" customHeight="1">
      <c r="A146" s="247"/>
      <c r="B146" s="56" t="s">
        <v>112</v>
      </c>
      <c r="C146" s="259" t="s">
        <v>151</v>
      </c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1"/>
    </row>
    <row r="147" spans="1:17" ht="112.5">
      <c r="A147" s="247"/>
      <c r="B147" s="56" t="s">
        <v>113</v>
      </c>
      <c r="C147" s="67" t="s">
        <v>148</v>
      </c>
      <c r="D147" s="59" t="s">
        <v>152</v>
      </c>
      <c r="E147" s="68">
        <f>SUM(E148:E151)</f>
        <v>297500</v>
      </c>
      <c r="F147" s="68">
        <v>44625</v>
      </c>
      <c r="G147" s="68">
        <v>252875</v>
      </c>
      <c r="H147" s="68">
        <f aca="true" t="shared" si="16" ref="H147:P147">SUM(H148:H151)</f>
        <v>119000</v>
      </c>
      <c r="I147" s="68">
        <f t="shared" si="16"/>
        <v>17850</v>
      </c>
      <c r="J147" s="68">
        <f t="shared" si="16"/>
        <v>0</v>
      </c>
      <c r="K147" s="68">
        <f t="shared" si="16"/>
        <v>0</v>
      </c>
      <c r="L147" s="68">
        <v>44625</v>
      </c>
      <c r="M147" s="68">
        <f>SUM(N147:Q147)</f>
        <v>252875</v>
      </c>
      <c r="N147" s="68">
        <f t="shared" si="16"/>
        <v>0</v>
      </c>
      <c r="O147" s="68">
        <f t="shared" si="16"/>
        <v>0</v>
      </c>
      <c r="P147" s="68">
        <f t="shared" si="16"/>
        <v>0</v>
      </c>
      <c r="Q147" s="68">
        <v>252875</v>
      </c>
    </row>
    <row r="148" spans="1:17" ht="12.75">
      <c r="A148" s="247"/>
      <c r="B148" s="56" t="s">
        <v>116</v>
      </c>
      <c r="C148" s="56"/>
      <c r="D148" s="56"/>
      <c r="E148" s="60">
        <f>F148+G148</f>
        <v>0</v>
      </c>
      <c r="F148" s="60">
        <v>0</v>
      </c>
      <c r="G148" s="60">
        <v>0</v>
      </c>
      <c r="H148" s="60">
        <f>I148+M148</f>
        <v>0</v>
      </c>
      <c r="I148" s="60">
        <f>SUM(J148:L148)</f>
        <v>0</v>
      </c>
      <c r="J148" s="60">
        <v>0</v>
      </c>
      <c r="K148" s="60">
        <v>0</v>
      </c>
      <c r="L148" s="60">
        <v>0</v>
      </c>
      <c r="M148" s="60">
        <f>SUM(N148:Q148)</f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47"/>
      <c r="B149" s="56" t="s">
        <v>91</v>
      </c>
      <c r="C149" s="56"/>
      <c r="D149" s="56"/>
      <c r="E149" s="60">
        <f>F149+G149</f>
        <v>119000</v>
      </c>
      <c r="F149" s="60">
        <v>17850</v>
      </c>
      <c r="G149" s="60">
        <v>101150</v>
      </c>
      <c r="H149" s="60">
        <f>I149+M149</f>
        <v>119000</v>
      </c>
      <c r="I149" s="60">
        <f>SUM(J149:L149)</f>
        <v>17850</v>
      </c>
      <c r="J149" s="60">
        <v>0</v>
      </c>
      <c r="K149" s="60">
        <v>0</v>
      </c>
      <c r="L149" s="60">
        <v>17850</v>
      </c>
      <c r="M149" s="60">
        <f>SUM(N149:Q149)</f>
        <v>101150</v>
      </c>
      <c r="N149" s="60">
        <v>0</v>
      </c>
      <c r="O149" s="60">
        <v>0</v>
      </c>
      <c r="P149" s="60">
        <v>0</v>
      </c>
      <c r="Q149" s="60">
        <v>101150</v>
      </c>
    </row>
    <row r="150" spans="1:17" ht="12.75">
      <c r="A150" s="247"/>
      <c r="B150" s="56" t="s">
        <v>117</v>
      </c>
      <c r="C150" s="56"/>
      <c r="D150" s="56"/>
      <c r="E150" s="60">
        <f>F150+G150</f>
        <v>178500</v>
      </c>
      <c r="F150" s="60">
        <v>26775</v>
      </c>
      <c r="G150" s="60">
        <v>151725</v>
      </c>
      <c r="H150" s="60">
        <f>I150+M150</f>
        <v>0</v>
      </c>
      <c r="I150" s="60">
        <f>SUM(J150:L150)</f>
        <v>0</v>
      </c>
      <c r="J150" s="60">
        <v>0</v>
      </c>
      <c r="K150" s="60">
        <v>0</v>
      </c>
      <c r="L150" s="60">
        <v>0</v>
      </c>
      <c r="M150" s="60">
        <f>SUM(N150:Q150)</f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248"/>
      <c r="B151" s="56" t="s">
        <v>118</v>
      </c>
      <c r="C151" s="56"/>
      <c r="D151" s="56"/>
      <c r="E151" s="60">
        <f>F151+G151</f>
        <v>0</v>
      </c>
      <c r="F151" s="60">
        <v>0</v>
      </c>
      <c r="G151" s="60">
        <v>0</v>
      </c>
      <c r="H151" s="60">
        <f>I151+M151</f>
        <v>0</v>
      </c>
      <c r="I151" s="60">
        <f>SUM(J151:L151)</f>
        <v>0</v>
      </c>
      <c r="J151" s="60">
        <v>0</v>
      </c>
      <c r="K151" s="60">
        <v>0</v>
      </c>
      <c r="L151" s="60">
        <v>0</v>
      </c>
      <c r="M151" s="60">
        <f>SUM(N151:Q151)</f>
        <v>0</v>
      </c>
      <c r="N151" s="60">
        <v>0</v>
      </c>
      <c r="O151" s="60">
        <v>0</v>
      </c>
      <c r="P151" s="60">
        <v>0</v>
      </c>
      <c r="Q151" s="60" t="s">
        <v>428</v>
      </c>
    </row>
    <row r="152" spans="1:17" ht="12.75">
      <c r="A152" s="246" t="s">
        <v>153</v>
      </c>
      <c r="B152" s="56" t="s">
        <v>106</v>
      </c>
      <c r="C152" s="249" t="s">
        <v>107</v>
      </c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1"/>
    </row>
    <row r="153" spans="1:17" ht="12.75">
      <c r="A153" s="247"/>
      <c r="B153" s="56" t="s">
        <v>108</v>
      </c>
      <c r="C153" s="252" t="s">
        <v>145</v>
      </c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4"/>
    </row>
    <row r="154" spans="1:17" ht="12.75">
      <c r="A154" s="247"/>
      <c r="B154" s="56" t="s">
        <v>110</v>
      </c>
      <c r="C154" s="252" t="s">
        <v>146</v>
      </c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4"/>
    </row>
    <row r="155" spans="1:17" ht="12.75">
      <c r="A155" s="247"/>
      <c r="B155" s="56" t="s">
        <v>112</v>
      </c>
      <c r="C155" s="264" t="s">
        <v>154</v>
      </c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6"/>
    </row>
    <row r="156" spans="1:17" ht="112.5">
      <c r="A156" s="247"/>
      <c r="B156" s="56" t="s">
        <v>113</v>
      </c>
      <c r="C156" s="67" t="s">
        <v>148</v>
      </c>
      <c r="D156" s="59" t="s">
        <v>152</v>
      </c>
      <c r="E156" s="60">
        <f aca="true" t="shared" si="17" ref="E156:Q156">SUM(E157:E160)</f>
        <v>870589</v>
      </c>
      <c r="F156" s="60">
        <f t="shared" si="17"/>
        <v>130589</v>
      </c>
      <c r="G156" s="60">
        <f t="shared" si="17"/>
        <v>740000</v>
      </c>
      <c r="H156" s="60">
        <f t="shared" si="17"/>
        <v>870589</v>
      </c>
      <c r="I156" s="60">
        <f t="shared" si="17"/>
        <v>130589</v>
      </c>
      <c r="J156" s="60">
        <f t="shared" si="17"/>
        <v>0</v>
      </c>
      <c r="K156" s="60">
        <f t="shared" si="17"/>
        <v>0</v>
      </c>
      <c r="L156" s="60">
        <f t="shared" si="17"/>
        <v>130589</v>
      </c>
      <c r="M156" s="60">
        <f t="shared" si="17"/>
        <v>740000</v>
      </c>
      <c r="N156" s="60">
        <f t="shared" si="17"/>
        <v>0</v>
      </c>
      <c r="O156" s="60">
        <f t="shared" si="17"/>
        <v>0</v>
      </c>
      <c r="P156" s="60">
        <f t="shared" si="17"/>
        <v>0</v>
      </c>
      <c r="Q156" s="60">
        <f t="shared" si="17"/>
        <v>740000</v>
      </c>
    </row>
    <row r="157" spans="1:17" ht="12.75">
      <c r="A157" s="247"/>
      <c r="B157" s="56" t="s">
        <v>116</v>
      </c>
      <c r="C157" s="56"/>
      <c r="D157" s="56"/>
      <c r="E157" s="60">
        <f>F157+G157</f>
        <v>0</v>
      </c>
      <c r="F157" s="60">
        <v>0</v>
      </c>
      <c r="G157" s="60">
        <v>0</v>
      </c>
      <c r="H157" s="60">
        <f>I157+M157</f>
        <v>0</v>
      </c>
      <c r="I157" s="60">
        <f>SUM(J157:L157)</f>
        <v>0</v>
      </c>
      <c r="J157" s="60">
        <v>0</v>
      </c>
      <c r="K157" s="60">
        <v>0</v>
      </c>
      <c r="L157" s="60">
        <v>0</v>
      </c>
      <c r="M157" s="60">
        <f>SUM(N157:Q157)</f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47"/>
      <c r="B158" s="56" t="s">
        <v>91</v>
      </c>
      <c r="C158" s="56"/>
      <c r="D158" s="56"/>
      <c r="E158" s="60">
        <f>F158+G158</f>
        <v>870589</v>
      </c>
      <c r="F158" s="60">
        <v>130589</v>
      </c>
      <c r="G158" s="60">
        <v>740000</v>
      </c>
      <c r="H158" s="60">
        <f>I158+M158</f>
        <v>870589</v>
      </c>
      <c r="I158" s="60">
        <f>SUM(J158:L158)</f>
        <v>130589</v>
      </c>
      <c r="J158" s="60">
        <v>0</v>
      </c>
      <c r="K158" s="60">
        <v>0</v>
      </c>
      <c r="L158" s="60">
        <v>130589</v>
      </c>
      <c r="M158" s="60">
        <f>SUM(N158:Q158)</f>
        <v>740000</v>
      </c>
      <c r="N158" s="60">
        <v>0</v>
      </c>
      <c r="O158" s="60">
        <v>0</v>
      </c>
      <c r="P158" s="60">
        <v>0</v>
      </c>
      <c r="Q158" s="60">
        <v>740000</v>
      </c>
    </row>
    <row r="159" spans="1:17" ht="12.75">
      <c r="A159" s="247"/>
      <c r="B159" s="56" t="s">
        <v>117</v>
      </c>
      <c r="C159" s="56"/>
      <c r="D159" s="56"/>
      <c r="E159" s="60">
        <f>F159+G159</f>
        <v>0</v>
      </c>
      <c r="F159" s="60">
        <v>0</v>
      </c>
      <c r="G159" s="60">
        <v>0</v>
      </c>
      <c r="H159" s="60">
        <f>I159+M159</f>
        <v>0</v>
      </c>
      <c r="I159" s="60">
        <f>SUM(J159:L159)</f>
        <v>0</v>
      </c>
      <c r="J159" s="60">
        <v>0</v>
      </c>
      <c r="K159" s="60">
        <v>0</v>
      </c>
      <c r="L159" s="60">
        <v>0</v>
      </c>
      <c r="M159" s="60">
        <f>SUM(N159:Q159)</f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48"/>
      <c r="B160" s="56" t="s">
        <v>118</v>
      </c>
      <c r="C160" s="56"/>
      <c r="D160" s="56"/>
      <c r="E160" s="60">
        <f>F160+G160</f>
        <v>0</v>
      </c>
      <c r="F160" s="60">
        <v>0</v>
      </c>
      <c r="G160" s="60">
        <v>0</v>
      </c>
      <c r="H160" s="60">
        <f>I160+M160</f>
        <v>0</v>
      </c>
      <c r="I160" s="60">
        <f>SUM(J160:L160)</f>
        <v>0</v>
      </c>
      <c r="J160" s="60">
        <v>0</v>
      </c>
      <c r="K160" s="60">
        <v>0</v>
      </c>
      <c r="L160" s="60">
        <v>0</v>
      </c>
      <c r="M160" s="60">
        <f>SUM(N160:Q160)</f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46" t="s">
        <v>155</v>
      </c>
      <c r="B161" s="56" t="s">
        <v>106</v>
      </c>
      <c r="C161" s="249" t="s">
        <v>156</v>
      </c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1"/>
    </row>
    <row r="162" spans="1:17" ht="12.75">
      <c r="A162" s="247"/>
      <c r="B162" s="56" t="s">
        <v>108</v>
      </c>
      <c r="C162" s="252" t="s">
        <v>157</v>
      </c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4"/>
    </row>
    <row r="163" spans="1:17" ht="12.75">
      <c r="A163" s="247"/>
      <c r="B163" s="56" t="s">
        <v>110</v>
      </c>
      <c r="C163" s="252" t="s">
        <v>158</v>
      </c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4"/>
    </row>
    <row r="164" spans="1:17" ht="12.75">
      <c r="A164" s="247"/>
      <c r="B164" s="56" t="s">
        <v>112</v>
      </c>
      <c r="C164" s="264" t="s">
        <v>159</v>
      </c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6"/>
    </row>
    <row r="165" spans="1:17" ht="101.25">
      <c r="A165" s="247"/>
      <c r="B165" s="56" t="s">
        <v>113</v>
      </c>
      <c r="C165" s="56"/>
      <c r="D165" s="69" t="s">
        <v>429</v>
      </c>
      <c r="E165" s="60">
        <f>F165+G165</f>
        <v>311015</v>
      </c>
      <c r="F165" s="60">
        <f>SUM(F166:F169)</f>
        <v>46652</v>
      </c>
      <c r="G165" s="60">
        <f>SUM(G166:G169)</f>
        <v>264363</v>
      </c>
      <c r="H165" s="60">
        <f>I165+M165</f>
        <v>217880</v>
      </c>
      <c r="I165" s="60">
        <f>J165+K165+L165</f>
        <v>32683</v>
      </c>
      <c r="J165" s="60">
        <f>SUM(J166:J169)</f>
        <v>0</v>
      </c>
      <c r="K165" s="60">
        <f>SUM(K166:K169)</f>
        <v>0</v>
      </c>
      <c r="L165" s="60">
        <f>SUM(L166:L169)</f>
        <v>32683</v>
      </c>
      <c r="M165" s="60">
        <f>SUM(N165:Q165)</f>
        <v>185197</v>
      </c>
      <c r="N165" s="60">
        <f>SUM(N166:N169)</f>
        <v>0</v>
      </c>
      <c r="O165" s="60">
        <f>SUM(O166:O169)</f>
        <v>0</v>
      </c>
      <c r="P165" s="60">
        <f>SUM(P166:P169)</f>
        <v>0</v>
      </c>
      <c r="Q165" s="60">
        <f>SUM(Q166:Q169)</f>
        <v>185197</v>
      </c>
    </row>
    <row r="166" spans="1:17" ht="12.75">
      <c r="A166" s="247"/>
      <c r="B166" s="56" t="s">
        <v>116</v>
      </c>
      <c r="C166" s="56"/>
      <c r="D166" s="70"/>
      <c r="E166" s="60">
        <f>F166+G166</f>
        <v>0</v>
      </c>
      <c r="F166" s="60">
        <v>0</v>
      </c>
      <c r="G166" s="60">
        <v>0</v>
      </c>
      <c r="H166" s="60">
        <f>I166+M166</f>
        <v>0</v>
      </c>
      <c r="I166" s="60">
        <f>J166+K166+L166</f>
        <v>0</v>
      </c>
      <c r="J166" s="60">
        <v>0</v>
      </c>
      <c r="K166" s="60">
        <v>0</v>
      </c>
      <c r="L166" s="60">
        <v>0</v>
      </c>
      <c r="M166" s="60">
        <f>SUM(N166:Q166)</f>
        <v>0</v>
      </c>
      <c r="N166" s="60">
        <v>0</v>
      </c>
      <c r="O166" s="60">
        <v>0</v>
      </c>
      <c r="P166" s="60">
        <v>0</v>
      </c>
      <c r="Q166" s="60">
        <v>0</v>
      </c>
    </row>
    <row r="167" spans="1:17" ht="12.75">
      <c r="A167" s="247"/>
      <c r="B167" s="56" t="s">
        <v>91</v>
      </c>
      <c r="C167" s="56"/>
      <c r="D167" s="70"/>
      <c r="E167" s="60">
        <f>F167+G167</f>
        <v>217880</v>
      </c>
      <c r="F167" s="60">
        <v>32683</v>
      </c>
      <c r="G167" s="60">
        <v>185197</v>
      </c>
      <c r="H167" s="60">
        <f>I167+M167</f>
        <v>217880</v>
      </c>
      <c r="I167" s="60">
        <f>J167+K167+L167</f>
        <v>32683</v>
      </c>
      <c r="J167" s="60">
        <v>0</v>
      </c>
      <c r="K167" s="60">
        <v>0</v>
      </c>
      <c r="L167" s="60">
        <v>32683</v>
      </c>
      <c r="M167" s="60">
        <f>SUM(N167:Q167)</f>
        <v>185197</v>
      </c>
      <c r="N167" s="60">
        <v>0</v>
      </c>
      <c r="O167" s="60">
        <v>0</v>
      </c>
      <c r="P167" s="60">
        <v>0</v>
      </c>
      <c r="Q167" s="60">
        <v>185197</v>
      </c>
    </row>
    <row r="168" spans="1:17" ht="12.75">
      <c r="A168" s="247"/>
      <c r="B168" s="56" t="s">
        <v>117</v>
      </c>
      <c r="C168" s="56"/>
      <c r="D168" s="70"/>
      <c r="E168" s="60">
        <f>F168+G168</f>
        <v>93135</v>
      </c>
      <c r="F168" s="60">
        <v>13969</v>
      </c>
      <c r="G168" s="60">
        <v>79166</v>
      </c>
      <c r="H168" s="60">
        <f>I168+M168</f>
        <v>0</v>
      </c>
      <c r="I168" s="60">
        <f>J168+K168+L168</f>
        <v>0</v>
      </c>
      <c r="J168" s="60">
        <v>0</v>
      </c>
      <c r="K168" s="60">
        <v>0</v>
      </c>
      <c r="L168" s="60">
        <v>0</v>
      </c>
      <c r="M168" s="60">
        <v>0</v>
      </c>
      <c r="N168" s="60">
        <v>0</v>
      </c>
      <c r="O168" s="60">
        <v>0</v>
      </c>
      <c r="P168" s="60">
        <v>0</v>
      </c>
      <c r="Q168" s="60">
        <v>0</v>
      </c>
    </row>
    <row r="169" spans="1:17" ht="12.75">
      <c r="A169" s="248"/>
      <c r="B169" s="56" t="s">
        <v>118</v>
      </c>
      <c r="C169" s="56"/>
      <c r="D169" s="70"/>
      <c r="E169" s="60">
        <f>F169+G169</f>
        <v>0</v>
      </c>
      <c r="F169" s="60">
        <v>0</v>
      </c>
      <c r="G169" s="60">
        <v>0</v>
      </c>
      <c r="H169" s="60">
        <f>I169+M169</f>
        <v>0</v>
      </c>
      <c r="I169" s="60">
        <f>J169+K169+L169</f>
        <v>0</v>
      </c>
      <c r="J169" s="60">
        <v>0</v>
      </c>
      <c r="K169" s="60">
        <v>0</v>
      </c>
      <c r="L169" s="60">
        <v>0</v>
      </c>
      <c r="M169" s="60">
        <f>SUM(N169:Q169)</f>
        <v>0</v>
      </c>
      <c r="N169" s="60">
        <v>0</v>
      </c>
      <c r="O169" s="60">
        <v>0</v>
      </c>
      <c r="P169" s="60">
        <v>0</v>
      </c>
      <c r="Q169" s="60">
        <v>0</v>
      </c>
    </row>
    <row r="170" spans="1:17" ht="12.75">
      <c r="A170" s="246" t="s">
        <v>160</v>
      </c>
      <c r="B170" s="56" t="s">
        <v>106</v>
      </c>
      <c r="C170" s="249" t="s">
        <v>156</v>
      </c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1"/>
    </row>
    <row r="171" spans="1:17" ht="12.75">
      <c r="A171" s="247"/>
      <c r="B171" s="56" t="s">
        <v>108</v>
      </c>
      <c r="C171" s="252" t="s">
        <v>157</v>
      </c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4"/>
    </row>
    <row r="172" spans="1:17" ht="12.75">
      <c r="A172" s="247"/>
      <c r="B172" s="71" t="s">
        <v>110</v>
      </c>
      <c r="C172" s="252" t="s">
        <v>161</v>
      </c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4"/>
    </row>
    <row r="173" spans="1:17" ht="12.75">
      <c r="A173" s="247"/>
      <c r="B173" s="56" t="s">
        <v>112</v>
      </c>
      <c r="C173" s="264" t="s">
        <v>162</v>
      </c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6"/>
    </row>
    <row r="174" spans="1:17" ht="101.25">
      <c r="A174" s="247"/>
      <c r="B174" s="56" t="s">
        <v>113</v>
      </c>
      <c r="C174" s="56"/>
      <c r="D174" s="69" t="s">
        <v>430</v>
      </c>
      <c r="E174" s="60">
        <f>F174+G174</f>
        <v>465216</v>
      </c>
      <c r="F174" s="60">
        <v>59549</v>
      </c>
      <c r="G174" s="60">
        <v>405667</v>
      </c>
      <c r="H174" s="60">
        <f>I174+M174</f>
        <v>310623</v>
      </c>
      <c r="I174" s="60">
        <f>SUM(J174:L174)</f>
        <v>39761</v>
      </c>
      <c r="J174" s="60">
        <v>0</v>
      </c>
      <c r="K174" s="60">
        <v>0</v>
      </c>
      <c r="L174" s="60">
        <f>SUM(L175:L178)</f>
        <v>39761</v>
      </c>
      <c r="M174" s="60">
        <f>SUM(N174:Q174)</f>
        <v>270862</v>
      </c>
      <c r="N174" s="60">
        <v>0</v>
      </c>
      <c r="O174" s="60">
        <v>0</v>
      </c>
      <c r="P174" s="60">
        <v>0</v>
      </c>
      <c r="Q174" s="60">
        <f>SUM(Q175:Q178)</f>
        <v>270862</v>
      </c>
    </row>
    <row r="175" spans="1:17" ht="12.75">
      <c r="A175" s="247"/>
      <c r="B175" s="56" t="s">
        <v>116</v>
      </c>
      <c r="C175" s="56"/>
      <c r="D175" s="70"/>
      <c r="E175" s="60">
        <f>F175+G175</f>
        <v>0</v>
      </c>
      <c r="F175" s="60">
        <v>0</v>
      </c>
      <c r="G175" s="60">
        <v>0</v>
      </c>
      <c r="H175" s="60">
        <f>I175+M175</f>
        <v>0</v>
      </c>
      <c r="I175" s="60">
        <f>SUM(J175:L175)</f>
        <v>0</v>
      </c>
      <c r="J175" s="60">
        <v>0</v>
      </c>
      <c r="K175" s="60">
        <v>0</v>
      </c>
      <c r="L175" s="60">
        <v>0</v>
      </c>
      <c r="M175" s="60">
        <f>SUM(N175:Q175)</f>
        <v>0</v>
      </c>
      <c r="N175" s="60">
        <v>0</v>
      </c>
      <c r="O175" s="60">
        <v>0</v>
      </c>
      <c r="P175" s="60">
        <v>0</v>
      </c>
      <c r="Q175" s="60">
        <v>0</v>
      </c>
    </row>
    <row r="176" spans="1:17" ht="12.75">
      <c r="A176" s="247"/>
      <c r="B176" s="56" t="s">
        <v>91</v>
      </c>
      <c r="C176" s="56"/>
      <c r="D176" s="70"/>
      <c r="E176" s="60">
        <f>F176+G176</f>
        <v>310623</v>
      </c>
      <c r="F176" s="60">
        <v>39761</v>
      </c>
      <c r="G176" s="60">
        <v>270862</v>
      </c>
      <c r="H176" s="60">
        <f>I176+M176</f>
        <v>310623</v>
      </c>
      <c r="I176" s="60">
        <f>SUM(J176:L176)</f>
        <v>39761</v>
      </c>
      <c r="J176" s="60">
        <v>0</v>
      </c>
      <c r="K176" s="60">
        <v>0</v>
      </c>
      <c r="L176" s="60">
        <v>39761</v>
      </c>
      <c r="M176" s="60">
        <f>SUM(N176:Q176)</f>
        <v>270862</v>
      </c>
      <c r="N176" s="60">
        <v>0</v>
      </c>
      <c r="O176" s="60">
        <v>0</v>
      </c>
      <c r="P176" s="60">
        <v>0</v>
      </c>
      <c r="Q176" s="60">
        <v>270862</v>
      </c>
    </row>
    <row r="177" spans="1:17" ht="12.75">
      <c r="A177" s="247"/>
      <c r="B177" s="56" t="s">
        <v>117</v>
      </c>
      <c r="C177" s="56"/>
      <c r="D177" s="70"/>
      <c r="E177" s="60">
        <f>F177+G177</f>
        <v>154593</v>
      </c>
      <c r="F177" s="60">
        <v>19788</v>
      </c>
      <c r="G177" s="60">
        <v>134805</v>
      </c>
      <c r="H177" s="60">
        <f>I177+M177</f>
        <v>0</v>
      </c>
      <c r="I177" s="60">
        <f>SUM(J177:L177)</f>
        <v>0</v>
      </c>
      <c r="J177" s="60">
        <v>0</v>
      </c>
      <c r="K177" s="60">
        <v>0</v>
      </c>
      <c r="L177" s="60">
        <v>0</v>
      </c>
      <c r="M177" s="60">
        <f>SUM(N177:Q177)</f>
        <v>0</v>
      </c>
      <c r="N177" s="60">
        <v>0</v>
      </c>
      <c r="O177" s="60">
        <v>0</v>
      </c>
      <c r="P177" s="60">
        <v>0</v>
      </c>
      <c r="Q177" s="60">
        <v>0</v>
      </c>
    </row>
    <row r="178" spans="1:17" ht="12.75">
      <c r="A178" s="248"/>
      <c r="B178" s="56" t="s">
        <v>118</v>
      </c>
      <c r="C178" s="56"/>
      <c r="D178" s="70"/>
      <c r="E178" s="60">
        <f>F178+G178</f>
        <v>0</v>
      </c>
      <c r="F178" s="60"/>
      <c r="G178" s="60">
        <v>0</v>
      </c>
      <c r="H178" s="60">
        <f>I178+M178</f>
        <v>0</v>
      </c>
      <c r="I178" s="60">
        <f>SUM(J178:L178)</f>
        <v>0</v>
      </c>
      <c r="J178" s="60">
        <v>0</v>
      </c>
      <c r="K178" s="60">
        <v>0</v>
      </c>
      <c r="L178" s="60">
        <v>0</v>
      </c>
      <c r="M178" s="60">
        <f>SUM(N178:Q178)</f>
        <v>0</v>
      </c>
      <c r="N178" s="60">
        <v>0</v>
      </c>
      <c r="O178" s="60">
        <v>0</v>
      </c>
      <c r="P178" s="60">
        <v>0</v>
      </c>
      <c r="Q178" s="60">
        <v>0</v>
      </c>
    </row>
    <row r="179" spans="1:17" ht="12.75">
      <c r="A179" s="246" t="s">
        <v>163</v>
      </c>
      <c r="B179" s="56" t="s">
        <v>106</v>
      </c>
      <c r="C179" s="249" t="s">
        <v>156</v>
      </c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1"/>
    </row>
    <row r="180" spans="1:17" ht="12.75">
      <c r="A180" s="247"/>
      <c r="B180" s="56" t="s">
        <v>108</v>
      </c>
      <c r="C180" s="252" t="s">
        <v>164</v>
      </c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4"/>
    </row>
    <row r="181" spans="1:17" ht="12.75">
      <c r="A181" s="247"/>
      <c r="B181" s="56" t="s">
        <v>110</v>
      </c>
      <c r="C181" s="252" t="s">
        <v>165</v>
      </c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4"/>
    </row>
    <row r="182" spans="1:17" ht="12.75">
      <c r="A182" s="247"/>
      <c r="B182" s="56" t="s">
        <v>112</v>
      </c>
      <c r="C182" s="264" t="s">
        <v>166</v>
      </c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6"/>
    </row>
    <row r="183" spans="1:17" ht="67.5">
      <c r="A183" s="247"/>
      <c r="B183" s="56" t="s">
        <v>113</v>
      </c>
      <c r="C183" s="56"/>
      <c r="D183" s="59" t="s">
        <v>167</v>
      </c>
      <c r="E183" s="60">
        <f>F183+G183</f>
        <v>532660.38</v>
      </c>
      <c r="F183" s="60">
        <f>SUM(F184:F187)</f>
        <v>142282</v>
      </c>
      <c r="G183" s="60">
        <f>SUM(G184:G187)</f>
        <v>390378.38</v>
      </c>
      <c r="H183" s="60">
        <f>I183+M183</f>
        <v>280458</v>
      </c>
      <c r="I183" s="60">
        <f>J183+K183+L183</f>
        <v>73108</v>
      </c>
      <c r="J183" s="60">
        <f>SUM(J184:J187)</f>
        <v>0</v>
      </c>
      <c r="K183" s="60">
        <f>SUM(K184:K187)</f>
        <v>0</v>
      </c>
      <c r="L183" s="60">
        <f>SUM(L184:L187)</f>
        <v>73108</v>
      </c>
      <c r="M183" s="60">
        <f>N183+O183+P183+Q183</f>
        <v>207350</v>
      </c>
      <c r="N183" s="60">
        <f>SUM(N184:N187)</f>
        <v>0</v>
      </c>
      <c r="O183" s="60">
        <f>SUM(O184:O187)</f>
        <v>0</v>
      </c>
      <c r="P183" s="60">
        <f>SUM(P184:P187)</f>
        <v>0</v>
      </c>
      <c r="Q183" s="60">
        <f>SUM(Q184:Q187)</f>
        <v>207350</v>
      </c>
    </row>
    <row r="184" spans="1:17" ht="12.75">
      <c r="A184" s="247"/>
      <c r="B184" s="56" t="s">
        <v>116</v>
      </c>
      <c r="C184" s="56"/>
      <c r="D184" s="56"/>
      <c r="E184" s="60">
        <f>F184+G184</f>
        <v>252202.38</v>
      </c>
      <c r="F184" s="60">
        <v>69174</v>
      </c>
      <c r="G184" s="60">
        <v>183028.38</v>
      </c>
      <c r="H184" s="60">
        <f>I184+M184</f>
        <v>0</v>
      </c>
      <c r="I184" s="60">
        <f>J184+K184+L184</f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</row>
    <row r="185" spans="1:17" ht="12.75">
      <c r="A185" s="247"/>
      <c r="B185" s="56" t="s">
        <v>91</v>
      </c>
      <c r="C185" s="56"/>
      <c r="D185" s="56"/>
      <c r="E185" s="60">
        <f>F185+G185</f>
        <v>280458</v>
      </c>
      <c r="F185" s="60">
        <v>73108</v>
      </c>
      <c r="G185" s="60">
        <v>207350</v>
      </c>
      <c r="H185" s="60">
        <f>I185+M185</f>
        <v>280458</v>
      </c>
      <c r="I185" s="60">
        <f>J185+K185+L185</f>
        <v>73108</v>
      </c>
      <c r="J185" s="60">
        <v>0</v>
      </c>
      <c r="K185" s="60">
        <v>0</v>
      </c>
      <c r="L185" s="60">
        <v>73108</v>
      </c>
      <c r="M185" s="60">
        <f>N185+O185+P185+Q185</f>
        <v>207350</v>
      </c>
      <c r="N185" s="60">
        <v>0</v>
      </c>
      <c r="O185" s="60">
        <v>0</v>
      </c>
      <c r="P185" s="60">
        <v>0</v>
      </c>
      <c r="Q185" s="60">
        <v>207350</v>
      </c>
    </row>
    <row r="186" spans="1:17" ht="12.75">
      <c r="A186" s="247"/>
      <c r="B186" s="56" t="s">
        <v>117</v>
      </c>
      <c r="C186" s="56"/>
      <c r="D186" s="56"/>
      <c r="E186" s="60">
        <f>F186+G186</f>
        <v>0</v>
      </c>
      <c r="F186" s="60">
        <v>0</v>
      </c>
      <c r="G186" s="60">
        <v>0</v>
      </c>
      <c r="H186" s="60">
        <f>I186+M186</f>
        <v>0</v>
      </c>
      <c r="I186" s="60">
        <f>J186+K186+L186</f>
        <v>0</v>
      </c>
      <c r="J186" s="60">
        <v>0</v>
      </c>
      <c r="K186" s="60">
        <v>0</v>
      </c>
      <c r="L186" s="60">
        <v>0</v>
      </c>
      <c r="M186" s="60">
        <f>N186+O186+P186+Q186</f>
        <v>0</v>
      </c>
      <c r="N186" s="60">
        <v>0</v>
      </c>
      <c r="O186" s="60">
        <v>0</v>
      </c>
      <c r="P186" s="60">
        <v>0</v>
      </c>
      <c r="Q186" s="60">
        <v>0</v>
      </c>
    </row>
    <row r="187" spans="1:17" ht="12.75">
      <c r="A187" s="248"/>
      <c r="B187" s="56" t="s">
        <v>118</v>
      </c>
      <c r="C187" s="56"/>
      <c r="D187" s="56"/>
      <c r="E187" s="60">
        <f>F187+G187</f>
        <v>0</v>
      </c>
      <c r="F187" s="60">
        <v>0</v>
      </c>
      <c r="G187" s="60">
        <v>0</v>
      </c>
      <c r="H187" s="60">
        <f>I187+M187</f>
        <v>0</v>
      </c>
      <c r="I187" s="60">
        <f>J187+K187+L187</f>
        <v>0</v>
      </c>
      <c r="J187" s="60">
        <v>0</v>
      </c>
      <c r="K187" s="60">
        <v>0</v>
      </c>
      <c r="L187" s="60">
        <v>0</v>
      </c>
      <c r="M187" s="60">
        <f>N187+O187+P187+Q187</f>
        <v>0</v>
      </c>
      <c r="N187" s="60">
        <v>0</v>
      </c>
      <c r="O187" s="60">
        <v>0</v>
      </c>
      <c r="P187" s="60">
        <v>0</v>
      </c>
      <c r="Q187" s="60">
        <v>0</v>
      </c>
    </row>
    <row r="188" spans="1:17" ht="12.75">
      <c r="A188" s="246" t="s">
        <v>431</v>
      </c>
      <c r="B188" s="56" t="s">
        <v>106</v>
      </c>
      <c r="C188" s="249" t="s">
        <v>156</v>
      </c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1"/>
    </row>
    <row r="189" spans="1:17" ht="12.75">
      <c r="A189" s="247"/>
      <c r="B189" s="56" t="s">
        <v>108</v>
      </c>
      <c r="C189" s="252" t="s">
        <v>432</v>
      </c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4"/>
    </row>
    <row r="190" spans="1:17" ht="12.75">
      <c r="A190" s="247"/>
      <c r="B190" s="56" t="s">
        <v>110</v>
      </c>
      <c r="C190" s="252" t="s">
        <v>433</v>
      </c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4"/>
    </row>
    <row r="191" spans="1:17" ht="12.75">
      <c r="A191" s="247"/>
      <c r="B191" s="56" t="s">
        <v>112</v>
      </c>
      <c r="C191" s="264" t="s">
        <v>434</v>
      </c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6"/>
    </row>
    <row r="192" spans="1:17" ht="90">
      <c r="A192" s="247"/>
      <c r="B192" s="56" t="s">
        <v>113</v>
      </c>
      <c r="C192" s="56"/>
      <c r="D192" s="59" t="s">
        <v>435</v>
      </c>
      <c r="E192" s="60">
        <f>F192+G192</f>
        <v>108623</v>
      </c>
      <c r="F192" s="60">
        <v>16294</v>
      </c>
      <c r="G192" s="60">
        <v>92329</v>
      </c>
      <c r="H192" s="60">
        <f>I192+M192</f>
        <v>108623</v>
      </c>
      <c r="I192" s="60">
        <f>SUM(J192:L192)</f>
        <v>16294</v>
      </c>
      <c r="J192" s="60">
        <v>0</v>
      </c>
      <c r="K192" s="60">
        <v>0</v>
      </c>
      <c r="L192" s="60">
        <v>16294</v>
      </c>
      <c r="M192" s="60">
        <f>SUM(N192:Q192)</f>
        <v>92329</v>
      </c>
      <c r="N192" s="60">
        <v>0</v>
      </c>
      <c r="O192" s="60">
        <v>0</v>
      </c>
      <c r="P192" s="60">
        <v>0</v>
      </c>
      <c r="Q192" s="60">
        <v>92329</v>
      </c>
    </row>
    <row r="193" spans="1:17" ht="12.75">
      <c r="A193" s="247"/>
      <c r="B193" s="56" t="s">
        <v>116</v>
      </c>
      <c r="C193" s="56"/>
      <c r="D193" s="56"/>
      <c r="E193" s="60">
        <f>F193+G193</f>
        <v>0</v>
      </c>
      <c r="F193" s="60">
        <v>0</v>
      </c>
      <c r="G193" s="60">
        <v>0</v>
      </c>
      <c r="H193" s="60">
        <f>I193+M193</f>
        <v>0</v>
      </c>
      <c r="I193" s="60">
        <f>SUM(J193:L193)</f>
        <v>0</v>
      </c>
      <c r="J193" s="60">
        <v>0</v>
      </c>
      <c r="K193" s="60">
        <v>0</v>
      </c>
      <c r="L193" s="60">
        <v>0</v>
      </c>
      <c r="M193" s="60">
        <f>SUM(N193:Q193)</f>
        <v>0</v>
      </c>
      <c r="N193" s="60">
        <v>0</v>
      </c>
      <c r="O193" s="60">
        <v>0</v>
      </c>
      <c r="P193" s="60">
        <v>0</v>
      </c>
      <c r="Q193" s="60">
        <v>0</v>
      </c>
    </row>
    <row r="194" spans="1:17" ht="12.75">
      <c r="A194" s="247"/>
      <c r="B194" s="56" t="s">
        <v>91</v>
      </c>
      <c r="C194" s="56"/>
      <c r="D194" s="56"/>
      <c r="E194" s="60">
        <f>F194+G194</f>
        <v>80369</v>
      </c>
      <c r="F194" s="60">
        <v>12056</v>
      </c>
      <c r="G194" s="60">
        <v>68313</v>
      </c>
      <c r="H194" s="60">
        <f>I194+M194</f>
        <v>80370</v>
      </c>
      <c r="I194" s="60">
        <f>SUM(J194:L194)</f>
        <v>12056</v>
      </c>
      <c r="J194" s="60">
        <v>0</v>
      </c>
      <c r="K194" s="60">
        <v>0</v>
      </c>
      <c r="L194" s="60">
        <v>12056</v>
      </c>
      <c r="M194" s="60">
        <f>SUM(N194:Q194)</f>
        <v>68314</v>
      </c>
      <c r="N194" s="60">
        <v>0</v>
      </c>
      <c r="O194" s="60">
        <v>0</v>
      </c>
      <c r="P194" s="60">
        <v>0</v>
      </c>
      <c r="Q194" s="60">
        <v>68314</v>
      </c>
    </row>
    <row r="195" spans="1:17" ht="12.75">
      <c r="A195" s="247"/>
      <c r="B195" s="56" t="s">
        <v>117</v>
      </c>
      <c r="C195" s="56"/>
      <c r="D195" s="56"/>
      <c r="E195" s="60">
        <f>F195+G195</f>
        <v>28253</v>
      </c>
      <c r="F195" s="60">
        <v>4238</v>
      </c>
      <c r="G195" s="60">
        <v>24015</v>
      </c>
      <c r="H195" s="60">
        <f>I195+M195</f>
        <v>0</v>
      </c>
      <c r="I195" s="60">
        <f>SUM(J195:L195)</f>
        <v>0</v>
      </c>
      <c r="J195" s="60">
        <v>0</v>
      </c>
      <c r="K195" s="60">
        <v>0</v>
      </c>
      <c r="L195" s="60">
        <v>0</v>
      </c>
      <c r="M195" s="60">
        <f>SUM(N195:Q195)</f>
        <v>0</v>
      </c>
      <c r="N195" s="60">
        <v>0</v>
      </c>
      <c r="O195" s="60">
        <v>0</v>
      </c>
      <c r="P195" s="60">
        <v>0</v>
      </c>
      <c r="Q195" s="60">
        <v>0</v>
      </c>
    </row>
    <row r="196" spans="1:17" ht="12.75">
      <c r="A196" s="248"/>
      <c r="B196" s="56" t="s">
        <v>118</v>
      </c>
      <c r="C196" s="56"/>
      <c r="D196" s="56"/>
      <c r="E196" s="60">
        <f>F196+G196</f>
        <v>0</v>
      </c>
      <c r="F196" s="60">
        <v>0</v>
      </c>
      <c r="G196" s="60">
        <v>0</v>
      </c>
      <c r="H196" s="60">
        <f>I196+M196</f>
        <v>0</v>
      </c>
      <c r="I196" s="60">
        <f>SUM(J196:L196)</f>
        <v>0</v>
      </c>
      <c r="J196" s="60">
        <v>0</v>
      </c>
      <c r="K196" s="60">
        <v>0</v>
      </c>
      <c r="L196" s="60">
        <v>0</v>
      </c>
      <c r="M196" s="60">
        <f>SUM(N196:Q196)</f>
        <v>0</v>
      </c>
      <c r="N196" s="60">
        <v>0</v>
      </c>
      <c r="O196" s="60">
        <v>0</v>
      </c>
      <c r="P196" s="60">
        <v>0</v>
      </c>
      <c r="Q196" s="60">
        <v>0</v>
      </c>
    </row>
    <row r="197" spans="1:17" ht="12.75">
      <c r="A197" s="217"/>
      <c r="B197" s="56"/>
      <c r="C197" s="56"/>
      <c r="D197" s="56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1:17" ht="12.75">
      <c r="A198" s="262" t="s">
        <v>168</v>
      </c>
      <c r="B198" s="263"/>
      <c r="C198" s="262" t="s">
        <v>104</v>
      </c>
      <c r="D198" s="263"/>
      <c r="E198" s="224">
        <f aca="true" t="shared" si="18" ref="E198:Q198">E14+E133</f>
        <v>104128956.38</v>
      </c>
      <c r="F198" s="224">
        <f t="shared" si="18"/>
        <v>14939146</v>
      </c>
      <c r="G198" s="224">
        <f t="shared" si="18"/>
        <v>89189810.38</v>
      </c>
      <c r="H198" s="224">
        <f t="shared" si="18"/>
        <v>4399145</v>
      </c>
      <c r="I198" s="224">
        <f t="shared" si="18"/>
        <v>1844247</v>
      </c>
      <c r="J198" s="224">
        <f t="shared" si="18"/>
        <v>0</v>
      </c>
      <c r="K198" s="224">
        <f t="shared" si="18"/>
        <v>0</v>
      </c>
      <c r="L198" s="224">
        <f t="shared" si="18"/>
        <v>1871022</v>
      </c>
      <c r="M198" s="224">
        <f t="shared" si="18"/>
        <v>2706623</v>
      </c>
      <c r="N198" s="224">
        <f t="shared" si="18"/>
        <v>0</v>
      </c>
      <c r="O198" s="224">
        <f t="shared" si="18"/>
        <v>0</v>
      </c>
      <c r="P198" s="224">
        <f t="shared" si="18"/>
        <v>0</v>
      </c>
      <c r="Q198" s="224">
        <f t="shared" si="18"/>
        <v>2706623</v>
      </c>
    </row>
    <row r="200" ht="12.75">
      <c r="A200" t="s">
        <v>169</v>
      </c>
    </row>
    <row r="201" ht="12.75">
      <c r="A201" t="s">
        <v>170</v>
      </c>
    </row>
  </sheetData>
  <sheetProtection/>
  <mergeCells count="119">
    <mergeCell ref="A170:A178"/>
    <mergeCell ref="C170:Q170"/>
    <mergeCell ref="C171:Q171"/>
    <mergeCell ref="C172:Q172"/>
    <mergeCell ref="C173:Q173"/>
    <mergeCell ref="A179:A187"/>
    <mergeCell ref="C179:Q179"/>
    <mergeCell ref="C180:Q180"/>
    <mergeCell ref="C181:Q181"/>
    <mergeCell ref="C182:Q182"/>
    <mergeCell ref="A188:A196"/>
    <mergeCell ref="C188:Q188"/>
    <mergeCell ref="C189:Q189"/>
    <mergeCell ref="C190:Q190"/>
    <mergeCell ref="C191:Q191"/>
    <mergeCell ref="A198:B198"/>
    <mergeCell ref="C198:D198"/>
    <mergeCell ref="A152:A160"/>
    <mergeCell ref="C152:Q152"/>
    <mergeCell ref="C153:Q153"/>
    <mergeCell ref="C154:Q154"/>
    <mergeCell ref="C155:Q155"/>
    <mergeCell ref="A161:A169"/>
    <mergeCell ref="C161:Q161"/>
    <mergeCell ref="C162:Q162"/>
    <mergeCell ref="C163:Q163"/>
    <mergeCell ref="C164:Q164"/>
    <mergeCell ref="A123:A131"/>
    <mergeCell ref="C123:Q123"/>
    <mergeCell ref="C124:Q124"/>
    <mergeCell ref="C125:Q125"/>
    <mergeCell ref="C126:Q126"/>
    <mergeCell ref="C133:D133"/>
    <mergeCell ref="A134:A142"/>
    <mergeCell ref="A143:A151"/>
    <mergeCell ref="C143:Q143"/>
    <mergeCell ref="C144:Q144"/>
    <mergeCell ref="C145:Q145"/>
    <mergeCell ref="C146:Q146"/>
    <mergeCell ref="A105:A113"/>
    <mergeCell ref="C105:Q105"/>
    <mergeCell ref="C106:Q106"/>
    <mergeCell ref="C107:Q107"/>
    <mergeCell ref="C108:Q108"/>
    <mergeCell ref="A114:A122"/>
    <mergeCell ref="C114:Q114"/>
    <mergeCell ref="C115:Q115"/>
    <mergeCell ref="C116:Q116"/>
    <mergeCell ref="C117:Q117"/>
    <mergeCell ref="A87:A95"/>
    <mergeCell ref="C87:Q87"/>
    <mergeCell ref="C88:Q88"/>
    <mergeCell ref="C89:Q89"/>
    <mergeCell ref="C90:Q90"/>
    <mergeCell ref="A96:A104"/>
    <mergeCell ref="C96:Q96"/>
    <mergeCell ref="C97:Q97"/>
    <mergeCell ref="C98:Q98"/>
    <mergeCell ref="C99:Q99"/>
    <mergeCell ref="A69:A77"/>
    <mergeCell ref="C69:Q69"/>
    <mergeCell ref="C70:Q70"/>
    <mergeCell ref="C71:Q71"/>
    <mergeCell ref="C72:Q72"/>
    <mergeCell ref="A78:A86"/>
    <mergeCell ref="C78:Q78"/>
    <mergeCell ref="C79:Q79"/>
    <mergeCell ref="C80:Q80"/>
    <mergeCell ref="C81:Q81"/>
    <mergeCell ref="A51:A59"/>
    <mergeCell ref="C51:Q51"/>
    <mergeCell ref="C52:Q52"/>
    <mergeCell ref="C53:Q53"/>
    <mergeCell ref="C54:Q54"/>
    <mergeCell ref="A60:A68"/>
    <mergeCell ref="C60:Q60"/>
    <mergeCell ref="C61:Q61"/>
    <mergeCell ref="C62:Q62"/>
    <mergeCell ref="C63:Q63"/>
    <mergeCell ref="A33:A41"/>
    <mergeCell ref="C33:Q33"/>
    <mergeCell ref="C34:Q34"/>
    <mergeCell ref="C35:Q35"/>
    <mergeCell ref="C36:Q36"/>
    <mergeCell ref="A42:A50"/>
    <mergeCell ref="C42:Q42"/>
    <mergeCell ref="C43:Q43"/>
    <mergeCell ref="C44:Q44"/>
    <mergeCell ref="C45:Q45"/>
    <mergeCell ref="C14:D14"/>
    <mergeCell ref="A15:A23"/>
    <mergeCell ref="C15:Q15"/>
    <mergeCell ref="C16:Q16"/>
    <mergeCell ref="C17:Q17"/>
    <mergeCell ref="A24:A32"/>
    <mergeCell ref="C24:Q24"/>
    <mergeCell ref="C25:Q25"/>
    <mergeCell ref="C26:Q26"/>
    <mergeCell ref="C27:Q27"/>
    <mergeCell ref="F8:F12"/>
    <mergeCell ref="G8:G12"/>
    <mergeCell ref="H8:Q8"/>
    <mergeCell ref="H9:H12"/>
    <mergeCell ref="I9:Q9"/>
    <mergeCell ref="I10:L10"/>
    <mergeCell ref="M10:Q10"/>
    <mergeCell ref="I11:I12"/>
    <mergeCell ref="M11:M12"/>
    <mergeCell ref="N11:Q11"/>
    <mergeCell ref="P1:Q1"/>
    <mergeCell ref="P3:Q3"/>
    <mergeCell ref="A5:Q5"/>
    <mergeCell ref="A7:A12"/>
    <mergeCell ref="B7:B12"/>
    <mergeCell ref="C7:C12"/>
    <mergeCell ref="D7:D12"/>
    <mergeCell ref="E7:E12"/>
    <mergeCell ref="F7:G7"/>
    <mergeCell ref="H7:Q7"/>
  </mergeCells>
  <printOptions/>
  <pageMargins left="0.15748031496062992" right="0.15748031496062992" top="0.2755905511811024" bottom="0.2755905511811024" header="0.1574803149606299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J2" sqref="J2:L2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6.75390625" style="0" customWidth="1"/>
    <col min="4" max="4" width="4.75390625" style="0" customWidth="1"/>
    <col min="5" max="5" width="34.75390625" style="0" customWidth="1"/>
    <col min="6" max="6" width="12.625" style="0" customWidth="1"/>
    <col min="7" max="7" width="11.375" style="0" customWidth="1"/>
    <col min="8" max="8" width="10.125" style="0" customWidth="1"/>
    <col min="9" max="9" width="10.75390625" style="0" customWidth="1"/>
    <col min="10" max="10" width="12.75390625" style="0" customWidth="1"/>
    <col min="11" max="11" width="10.625" style="0" customWidth="1"/>
    <col min="12" max="12" width="14.875" style="0" customWidth="1"/>
  </cols>
  <sheetData>
    <row r="1" spans="10:12" ht="12.75">
      <c r="J1" s="322" t="s">
        <v>297</v>
      </c>
      <c r="K1" s="322"/>
      <c r="L1" s="322"/>
    </row>
    <row r="2" spans="10:12" ht="12.75">
      <c r="J2" s="322" t="s">
        <v>440</v>
      </c>
      <c r="K2" s="322"/>
      <c r="L2" s="322"/>
    </row>
    <row r="3" spans="10:12" ht="12.75">
      <c r="J3" s="322" t="s">
        <v>439</v>
      </c>
      <c r="K3" s="322"/>
      <c r="L3" s="322"/>
    </row>
    <row r="4" spans="10:12" ht="12.75">
      <c r="J4" s="54"/>
      <c r="K4" s="54"/>
      <c r="L4" s="54"/>
    </row>
    <row r="5" spans="1:12" ht="18">
      <c r="A5" s="291" t="s">
        <v>171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8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6" t="s">
        <v>37</v>
      </c>
    </row>
    <row r="7" spans="1:12" ht="12.75">
      <c r="A7" s="292" t="s">
        <v>36</v>
      </c>
      <c r="B7" s="292" t="s">
        <v>35</v>
      </c>
      <c r="C7" s="292" t="s">
        <v>172</v>
      </c>
      <c r="D7" s="292" t="s">
        <v>33</v>
      </c>
      <c r="E7" s="293" t="s">
        <v>173</v>
      </c>
      <c r="F7" s="293" t="s">
        <v>174</v>
      </c>
      <c r="G7" s="293" t="s">
        <v>88</v>
      </c>
      <c r="H7" s="293"/>
      <c r="I7" s="293"/>
      <c r="J7" s="293"/>
      <c r="K7" s="293"/>
      <c r="L7" s="293" t="s">
        <v>175</v>
      </c>
    </row>
    <row r="8" spans="1:12" ht="12.75">
      <c r="A8" s="292"/>
      <c r="B8" s="292"/>
      <c r="C8" s="292"/>
      <c r="D8" s="292"/>
      <c r="E8" s="293"/>
      <c r="F8" s="293"/>
      <c r="G8" s="293" t="s">
        <v>176</v>
      </c>
      <c r="H8" s="293" t="s">
        <v>177</v>
      </c>
      <c r="I8" s="293"/>
      <c r="J8" s="293"/>
      <c r="K8" s="293"/>
      <c r="L8" s="293"/>
    </row>
    <row r="9" spans="1:12" ht="12.75">
      <c r="A9" s="292"/>
      <c r="B9" s="292"/>
      <c r="C9" s="292"/>
      <c r="D9" s="292"/>
      <c r="E9" s="293"/>
      <c r="F9" s="293"/>
      <c r="G9" s="293"/>
      <c r="H9" s="293" t="s">
        <v>178</v>
      </c>
      <c r="I9" s="293" t="s">
        <v>179</v>
      </c>
      <c r="J9" s="293" t="s">
        <v>180</v>
      </c>
      <c r="K9" s="293" t="s">
        <v>181</v>
      </c>
      <c r="L9" s="293"/>
    </row>
    <row r="10" spans="1:12" ht="12.75">
      <c r="A10" s="292"/>
      <c r="B10" s="292"/>
      <c r="C10" s="292"/>
      <c r="D10" s="292"/>
      <c r="E10" s="293"/>
      <c r="F10" s="293"/>
      <c r="G10" s="293"/>
      <c r="H10" s="293"/>
      <c r="I10" s="293"/>
      <c r="J10" s="293"/>
      <c r="K10" s="293"/>
      <c r="L10" s="293"/>
    </row>
    <row r="11" spans="1:12" ht="28.5" customHeight="1">
      <c r="A11" s="292"/>
      <c r="B11" s="292"/>
      <c r="C11" s="292"/>
      <c r="D11" s="292"/>
      <c r="E11" s="293"/>
      <c r="F11" s="293"/>
      <c r="G11" s="293"/>
      <c r="H11" s="293"/>
      <c r="I11" s="293"/>
      <c r="J11" s="293"/>
      <c r="K11" s="293"/>
      <c r="L11" s="293"/>
    </row>
    <row r="12" spans="1:12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29.25" customHeight="1">
      <c r="A13" s="73" t="s">
        <v>30</v>
      </c>
      <c r="B13" s="74">
        <v>600</v>
      </c>
      <c r="C13" s="74">
        <v>60014</v>
      </c>
      <c r="D13" s="74">
        <v>6050</v>
      </c>
      <c r="E13" s="75" t="s">
        <v>182</v>
      </c>
      <c r="F13" s="76">
        <v>300000</v>
      </c>
      <c r="G13" s="76">
        <v>300000</v>
      </c>
      <c r="H13" s="76">
        <v>0</v>
      </c>
      <c r="I13" s="76">
        <v>300000</v>
      </c>
      <c r="J13" s="77"/>
      <c r="K13" s="74"/>
      <c r="L13" s="73" t="s">
        <v>183</v>
      </c>
    </row>
    <row r="14" spans="1:12" ht="62.25" customHeight="1">
      <c r="A14" s="73" t="s">
        <v>29</v>
      </c>
      <c r="B14" s="74">
        <v>600</v>
      </c>
      <c r="C14" s="74">
        <v>60014</v>
      </c>
      <c r="D14" s="74">
        <v>6050</v>
      </c>
      <c r="E14" s="75" t="s">
        <v>405</v>
      </c>
      <c r="F14" s="76">
        <v>15000</v>
      </c>
      <c r="G14" s="76">
        <v>15000</v>
      </c>
      <c r="H14" s="76">
        <v>0</v>
      </c>
      <c r="I14" s="76"/>
      <c r="J14" s="77" t="s">
        <v>309</v>
      </c>
      <c r="K14" s="74"/>
      <c r="L14" s="73" t="s">
        <v>183</v>
      </c>
    </row>
    <row r="15" spans="1:12" ht="39.75" customHeight="1">
      <c r="A15" s="73" t="s">
        <v>27</v>
      </c>
      <c r="B15" s="74">
        <v>600</v>
      </c>
      <c r="C15" s="74">
        <v>60014</v>
      </c>
      <c r="D15" s="74">
        <v>6050</v>
      </c>
      <c r="E15" s="75" t="s">
        <v>184</v>
      </c>
      <c r="F15" s="76">
        <v>200000</v>
      </c>
      <c r="G15" s="76">
        <v>200000</v>
      </c>
      <c r="H15" s="76">
        <v>0</v>
      </c>
      <c r="I15" s="76">
        <v>200000</v>
      </c>
      <c r="J15" s="77"/>
      <c r="K15" s="74"/>
      <c r="L15" s="73" t="s">
        <v>183</v>
      </c>
    </row>
    <row r="16" spans="1:12" ht="31.5" customHeight="1">
      <c r="A16" s="73" t="s">
        <v>25</v>
      </c>
      <c r="B16" s="74">
        <v>600</v>
      </c>
      <c r="C16" s="74">
        <v>60014</v>
      </c>
      <c r="D16" s="74">
        <v>6050</v>
      </c>
      <c r="E16" s="75" t="s">
        <v>185</v>
      </c>
      <c r="F16" s="76">
        <v>300000</v>
      </c>
      <c r="G16" s="76">
        <v>300000</v>
      </c>
      <c r="H16" s="76">
        <v>0</v>
      </c>
      <c r="I16" s="76">
        <v>300000</v>
      </c>
      <c r="J16" s="77"/>
      <c r="K16" s="74"/>
      <c r="L16" s="73" t="s">
        <v>183</v>
      </c>
    </row>
    <row r="17" spans="1:12" ht="36.75" customHeight="1">
      <c r="A17" s="73" t="s">
        <v>23</v>
      </c>
      <c r="B17" s="74">
        <v>600</v>
      </c>
      <c r="C17" s="74">
        <v>60014</v>
      </c>
      <c r="D17" s="74">
        <v>6050</v>
      </c>
      <c r="E17" s="75" t="s">
        <v>186</v>
      </c>
      <c r="F17" s="76">
        <v>150000</v>
      </c>
      <c r="G17" s="76">
        <v>150000</v>
      </c>
      <c r="H17" s="76">
        <v>0</v>
      </c>
      <c r="I17" s="76">
        <v>150000</v>
      </c>
      <c r="J17" s="77"/>
      <c r="K17" s="74"/>
      <c r="L17" s="73" t="s">
        <v>183</v>
      </c>
    </row>
    <row r="18" spans="1:12" ht="36.75" customHeight="1">
      <c r="A18" s="73" t="s">
        <v>21</v>
      </c>
      <c r="B18" s="74">
        <v>600</v>
      </c>
      <c r="C18" s="74">
        <v>60014</v>
      </c>
      <c r="D18" s="74">
        <v>6050</v>
      </c>
      <c r="E18" s="75" t="s">
        <v>187</v>
      </c>
      <c r="F18" s="76">
        <v>8500</v>
      </c>
      <c r="G18" s="76">
        <f>SUM(H18:K18)</f>
        <v>8500</v>
      </c>
      <c r="H18" s="76">
        <v>0</v>
      </c>
      <c r="I18" s="76">
        <v>8500</v>
      </c>
      <c r="J18" s="77"/>
      <c r="K18" s="74"/>
      <c r="L18" s="73" t="s">
        <v>183</v>
      </c>
    </row>
    <row r="19" spans="1:12" ht="34.5" customHeight="1">
      <c r="A19" s="73" t="s">
        <v>19</v>
      </c>
      <c r="B19" s="74">
        <v>600</v>
      </c>
      <c r="C19" s="74">
        <v>60014</v>
      </c>
      <c r="D19" s="74">
        <v>6050</v>
      </c>
      <c r="E19" s="75" t="s">
        <v>188</v>
      </c>
      <c r="F19" s="76">
        <v>100000</v>
      </c>
      <c r="G19" s="76">
        <v>100000</v>
      </c>
      <c r="H19" s="76">
        <v>0</v>
      </c>
      <c r="I19" s="76">
        <v>100000</v>
      </c>
      <c r="J19" s="77"/>
      <c r="K19" s="74"/>
      <c r="L19" s="73" t="s">
        <v>183</v>
      </c>
    </row>
    <row r="20" spans="1:12" ht="37.5" customHeight="1">
      <c r="A20" s="73">
        <v>8</v>
      </c>
      <c r="B20" s="74">
        <v>600</v>
      </c>
      <c r="C20" s="74">
        <v>60014</v>
      </c>
      <c r="D20" s="74">
        <v>6050</v>
      </c>
      <c r="E20" s="75" t="s">
        <v>189</v>
      </c>
      <c r="F20" s="76">
        <v>100000</v>
      </c>
      <c r="G20" s="76">
        <v>100000</v>
      </c>
      <c r="H20" s="76">
        <v>0</v>
      </c>
      <c r="I20" s="76">
        <v>100000</v>
      </c>
      <c r="J20" s="77"/>
      <c r="K20" s="74"/>
      <c r="L20" s="73" t="s">
        <v>183</v>
      </c>
    </row>
    <row r="21" spans="1:12" ht="40.5" customHeight="1">
      <c r="A21" s="73" t="s">
        <v>15</v>
      </c>
      <c r="B21" s="74">
        <v>600</v>
      </c>
      <c r="C21" s="74">
        <v>60014</v>
      </c>
      <c r="D21" s="74">
        <v>6050</v>
      </c>
      <c r="E21" s="75" t="s">
        <v>190</v>
      </c>
      <c r="F21" s="76">
        <v>100000</v>
      </c>
      <c r="G21" s="76">
        <v>100000</v>
      </c>
      <c r="H21" s="76">
        <v>0</v>
      </c>
      <c r="I21" s="76">
        <v>100000</v>
      </c>
      <c r="J21" s="77"/>
      <c r="K21" s="74"/>
      <c r="L21" s="73" t="s">
        <v>183</v>
      </c>
    </row>
    <row r="22" spans="1:12" ht="36">
      <c r="A22" s="73" t="s">
        <v>13</v>
      </c>
      <c r="B22" s="74">
        <v>600</v>
      </c>
      <c r="C22" s="74">
        <v>60014</v>
      </c>
      <c r="D22" s="74">
        <v>6050</v>
      </c>
      <c r="E22" s="75" t="s">
        <v>191</v>
      </c>
      <c r="F22" s="76">
        <v>220000</v>
      </c>
      <c r="G22" s="76">
        <v>220000</v>
      </c>
      <c r="H22" s="76">
        <v>0</v>
      </c>
      <c r="I22" s="76">
        <v>100000</v>
      </c>
      <c r="J22" s="77" t="s">
        <v>192</v>
      </c>
      <c r="K22" s="74"/>
      <c r="L22" s="73" t="s">
        <v>183</v>
      </c>
    </row>
    <row r="23" spans="1:12" ht="40.5" customHeight="1">
      <c r="A23" s="78" t="s">
        <v>11</v>
      </c>
      <c r="B23" s="73">
        <v>600</v>
      </c>
      <c r="C23" s="73">
        <v>60014</v>
      </c>
      <c r="D23" s="73">
        <v>6050</v>
      </c>
      <c r="E23" s="79" t="s">
        <v>193</v>
      </c>
      <c r="F23" s="76">
        <v>1946014</v>
      </c>
      <c r="G23" s="76">
        <v>1946014</v>
      </c>
      <c r="H23" s="76">
        <v>0</v>
      </c>
      <c r="I23" s="76">
        <v>483000</v>
      </c>
      <c r="J23" s="80" t="s">
        <v>304</v>
      </c>
      <c r="K23" s="76"/>
      <c r="L23" s="73" t="s">
        <v>183</v>
      </c>
    </row>
    <row r="24" spans="1:12" ht="31.5" customHeight="1">
      <c r="A24" s="73" t="s">
        <v>9</v>
      </c>
      <c r="B24" s="74">
        <v>600</v>
      </c>
      <c r="C24" s="74">
        <v>60014</v>
      </c>
      <c r="D24" s="74">
        <v>6050</v>
      </c>
      <c r="E24" s="75" t="s">
        <v>194</v>
      </c>
      <c r="F24" s="76">
        <v>150000</v>
      </c>
      <c r="G24" s="76">
        <v>150000</v>
      </c>
      <c r="H24" s="76"/>
      <c r="I24" s="76">
        <v>70000</v>
      </c>
      <c r="J24" s="77" t="s">
        <v>370</v>
      </c>
      <c r="K24" s="74"/>
      <c r="L24" s="73" t="s">
        <v>183</v>
      </c>
    </row>
    <row r="25" spans="1:12" ht="32.25" customHeight="1">
      <c r="A25" s="73" t="s">
        <v>8</v>
      </c>
      <c r="B25" s="74">
        <v>600</v>
      </c>
      <c r="C25" s="74">
        <v>60014</v>
      </c>
      <c r="D25" s="74">
        <v>6050</v>
      </c>
      <c r="E25" s="75" t="s">
        <v>332</v>
      </c>
      <c r="F25" s="76">
        <v>190000</v>
      </c>
      <c r="G25" s="76">
        <v>190000</v>
      </c>
      <c r="H25" s="76">
        <v>0</v>
      </c>
      <c r="I25" s="76">
        <v>90000</v>
      </c>
      <c r="J25" s="77" t="s">
        <v>371</v>
      </c>
      <c r="K25" s="74"/>
      <c r="L25" s="73" t="s">
        <v>183</v>
      </c>
    </row>
    <row r="26" spans="1:12" ht="39" customHeight="1">
      <c r="A26" s="73" t="s">
        <v>7</v>
      </c>
      <c r="B26" s="74">
        <v>600</v>
      </c>
      <c r="C26" s="74">
        <v>60014</v>
      </c>
      <c r="D26" s="74">
        <v>6050</v>
      </c>
      <c r="E26" s="75" t="s">
        <v>195</v>
      </c>
      <c r="F26" s="76">
        <v>110000</v>
      </c>
      <c r="G26" s="76">
        <v>110000</v>
      </c>
      <c r="H26" s="76">
        <v>0</v>
      </c>
      <c r="I26" s="76">
        <v>50000</v>
      </c>
      <c r="J26" s="77" t="s">
        <v>372</v>
      </c>
      <c r="K26" s="74"/>
      <c r="L26" s="73" t="s">
        <v>183</v>
      </c>
    </row>
    <row r="27" spans="1:12" ht="34.5" customHeight="1">
      <c r="A27" s="73" t="s">
        <v>5</v>
      </c>
      <c r="B27" s="74">
        <v>600</v>
      </c>
      <c r="C27" s="74">
        <v>60014</v>
      </c>
      <c r="D27" s="74">
        <v>6050</v>
      </c>
      <c r="E27" s="75" t="s">
        <v>196</v>
      </c>
      <c r="F27" s="76">
        <v>100000</v>
      </c>
      <c r="G27" s="76">
        <f>SUM(H27:K27)</f>
        <v>100000</v>
      </c>
      <c r="H27" s="76">
        <v>0</v>
      </c>
      <c r="I27" s="76">
        <v>100000</v>
      </c>
      <c r="J27" s="77"/>
      <c r="K27" s="74"/>
      <c r="L27" s="73" t="s">
        <v>183</v>
      </c>
    </row>
    <row r="28" spans="1:12" ht="34.5" customHeight="1">
      <c r="A28" s="73">
        <v>16</v>
      </c>
      <c r="B28" s="74">
        <v>600</v>
      </c>
      <c r="C28" s="74">
        <v>60014</v>
      </c>
      <c r="D28" s="74">
        <v>6050</v>
      </c>
      <c r="E28" s="75" t="s">
        <v>333</v>
      </c>
      <c r="F28" s="76">
        <v>140000</v>
      </c>
      <c r="G28" s="76">
        <v>140000</v>
      </c>
      <c r="H28" s="76">
        <v>0</v>
      </c>
      <c r="I28" s="76">
        <v>100000</v>
      </c>
      <c r="J28" s="77" t="s">
        <v>306</v>
      </c>
      <c r="K28" s="74"/>
      <c r="L28" s="73" t="s">
        <v>183</v>
      </c>
    </row>
    <row r="29" spans="1:12" ht="51" customHeight="1">
      <c r="A29" s="73" t="s">
        <v>3</v>
      </c>
      <c r="B29" s="74">
        <v>600</v>
      </c>
      <c r="C29" s="74">
        <v>60014</v>
      </c>
      <c r="D29" s="74">
        <v>6050</v>
      </c>
      <c r="E29" s="75" t="s">
        <v>197</v>
      </c>
      <c r="F29" s="76">
        <v>105000</v>
      </c>
      <c r="G29" s="76">
        <v>105000</v>
      </c>
      <c r="H29" s="76">
        <v>0</v>
      </c>
      <c r="I29" s="76">
        <v>85000</v>
      </c>
      <c r="J29" s="77" t="s">
        <v>307</v>
      </c>
      <c r="K29" s="74"/>
      <c r="L29" s="73" t="s">
        <v>183</v>
      </c>
    </row>
    <row r="30" spans="1:12" ht="32.25" customHeight="1">
      <c r="A30" s="73" t="s">
        <v>2</v>
      </c>
      <c r="B30" s="74">
        <v>600</v>
      </c>
      <c r="C30" s="74">
        <v>60014</v>
      </c>
      <c r="D30" s="74">
        <v>6050</v>
      </c>
      <c r="E30" s="75" t="s">
        <v>198</v>
      </c>
      <c r="F30" s="76">
        <v>100000</v>
      </c>
      <c r="G30" s="76">
        <v>100000</v>
      </c>
      <c r="H30" s="76">
        <v>0</v>
      </c>
      <c r="I30" s="76">
        <v>100000</v>
      </c>
      <c r="J30" s="77"/>
      <c r="K30" s="74"/>
      <c r="L30" s="73" t="s">
        <v>183</v>
      </c>
    </row>
    <row r="31" spans="1:12" ht="28.5" customHeight="1">
      <c r="A31" s="73" t="s">
        <v>78</v>
      </c>
      <c r="B31" s="74">
        <v>600</v>
      </c>
      <c r="C31" s="74">
        <v>60014</v>
      </c>
      <c r="D31" s="74">
        <v>6050</v>
      </c>
      <c r="E31" s="75" t="s">
        <v>200</v>
      </c>
      <c r="F31" s="76">
        <v>150000</v>
      </c>
      <c r="G31" s="76">
        <v>150000</v>
      </c>
      <c r="H31" s="76">
        <v>0</v>
      </c>
      <c r="I31" s="76">
        <v>150000</v>
      </c>
      <c r="J31" s="77"/>
      <c r="K31" s="74"/>
      <c r="L31" s="73" t="s">
        <v>183</v>
      </c>
    </row>
    <row r="32" spans="1:12" ht="40.5" customHeight="1">
      <c r="A32" s="73" t="s">
        <v>80</v>
      </c>
      <c r="B32" s="74">
        <v>600</v>
      </c>
      <c r="C32" s="74">
        <v>60014</v>
      </c>
      <c r="D32" s="74">
        <v>6050</v>
      </c>
      <c r="E32" s="75" t="s">
        <v>202</v>
      </c>
      <c r="F32" s="76">
        <v>100000</v>
      </c>
      <c r="G32" s="76">
        <v>100000</v>
      </c>
      <c r="H32" s="76">
        <v>0</v>
      </c>
      <c r="I32" s="76">
        <v>100000</v>
      </c>
      <c r="J32" s="77"/>
      <c r="K32" s="74"/>
      <c r="L32" s="73" t="s">
        <v>183</v>
      </c>
    </row>
    <row r="33" spans="1:12" ht="37.5" customHeight="1">
      <c r="A33" s="73" t="s">
        <v>199</v>
      </c>
      <c r="B33" s="74">
        <v>600</v>
      </c>
      <c r="C33" s="74">
        <v>60014</v>
      </c>
      <c r="D33" s="74">
        <v>6050</v>
      </c>
      <c r="E33" s="75" t="s">
        <v>204</v>
      </c>
      <c r="F33" s="76">
        <v>100000</v>
      </c>
      <c r="G33" s="76">
        <v>100000</v>
      </c>
      <c r="H33" s="76">
        <v>0</v>
      </c>
      <c r="I33" s="76">
        <v>100000</v>
      </c>
      <c r="J33" s="77"/>
      <c r="K33" s="74"/>
      <c r="L33" s="73" t="s">
        <v>183</v>
      </c>
    </row>
    <row r="34" spans="1:12" ht="37.5" customHeight="1">
      <c r="A34" s="73" t="s">
        <v>201</v>
      </c>
      <c r="B34" s="74">
        <v>600</v>
      </c>
      <c r="C34" s="74">
        <v>60014</v>
      </c>
      <c r="D34" s="74">
        <v>6050</v>
      </c>
      <c r="E34" s="75" t="s">
        <v>334</v>
      </c>
      <c r="F34" s="76">
        <v>70000</v>
      </c>
      <c r="G34" s="76">
        <v>70000</v>
      </c>
      <c r="H34" s="76">
        <v>0</v>
      </c>
      <c r="I34" s="76">
        <v>20000</v>
      </c>
      <c r="J34" s="77" t="s">
        <v>335</v>
      </c>
      <c r="K34" s="74"/>
      <c r="L34" s="73"/>
    </row>
    <row r="35" spans="1:12" ht="37.5" customHeight="1">
      <c r="A35" s="73" t="s">
        <v>203</v>
      </c>
      <c r="B35" s="74">
        <v>600</v>
      </c>
      <c r="C35" s="74">
        <v>60014</v>
      </c>
      <c r="D35" s="74">
        <v>6050</v>
      </c>
      <c r="E35" s="75" t="s">
        <v>206</v>
      </c>
      <c r="F35" s="76">
        <v>30000</v>
      </c>
      <c r="G35" s="76">
        <v>30000</v>
      </c>
      <c r="H35" s="76">
        <v>0</v>
      </c>
      <c r="I35" s="76">
        <v>30000</v>
      </c>
      <c r="J35" s="77"/>
      <c r="K35" s="74"/>
      <c r="L35" s="73" t="s">
        <v>183</v>
      </c>
    </row>
    <row r="36" spans="1:12" ht="47.25" customHeight="1">
      <c r="A36" s="73" t="s">
        <v>205</v>
      </c>
      <c r="B36" s="74">
        <v>600</v>
      </c>
      <c r="C36" s="74">
        <v>60014</v>
      </c>
      <c r="D36" s="74">
        <v>6050</v>
      </c>
      <c r="E36" s="75" t="s">
        <v>208</v>
      </c>
      <c r="F36" s="76">
        <v>150000</v>
      </c>
      <c r="G36" s="76">
        <v>150000</v>
      </c>
      <c r="H36" s="76">
        <v>0</v>
      </c>
      <c r="I36" s="76">
        <v>150000</v>
      </c>
      <c r="J36" s="77"/>
      <c r="K36" s="74"/>
      <c r="L36" s="73" t="s">
        <v>183</v>
      </c>
    </row>
    <row r="37" spans="1:12" ht="35.25" customHeight="1">
      <c r="A37" s="73" t="s">
        <v>207</v>
      </c>
      <c r="B37" s="74">
        <v>600</v>
      </c>
      <c r="C37" s="74">
        <v>60014</v>
      </c>
      <c r="D37" s="74">
        <v>6050</v>
      </c>
      <c r="E37" s="75" t="s">
        <v>210</v>
      </c>
      <c r="F37" s="76">
        <v>150000</v>
      </c>
      <c r="G37" s="76">
        <v>150000</v>
      </c>
      <c r="H37" s="76">
        <v>0</v>
      </c>
      <c r="I37" s="76">
        <v>150000</v>
      </c>
      <c r="J37" s="77"/>
      <c r="K37" s="74"/>
      <c r="L37" s="73" t="s">
        <v>183</v>
      </c>
    </row>
    <row r="38" spans="1:12" ht="41.25" customHeight="1">
      <c r="A38" s="73" t="s">
        <v>209</v>
      </c>
      <c r="B38" s="74">
        <v>600</v>
      </c>
      <c r="C38" s="74">
        <v>60014</v>
      </c>
      <c r="D38" s="74">
        <v>6050</v>
      </c>
      <c r="E38" s="75" t="s">
        <v>212</v>
      </c>
      <c r="F38" s="76">
        <v>100000</v>
      </c>
      <c r="G38" s="76">
        <f>SUM(H38:K38)</f>
        <v>100000</v>
      </c>
      <c r="H38" s="76">
        <v>0</v>
      </c>
      <c r="I38" s="76">
        <v>100000</v>
      </c>
      <c r="J38" s="77"/>
      <c r="K38" s="74"/>
      <c r="L38" s="73" t="s">
        <v>183</v>
      </c>
    </row>
    <row r="39" spans="1:12" ht="37.5" customHeight="1">
      <c r="A39" s="73" t="s">
        <v>211</v>
      </c>
      <c r="B39" s="74">
        <v>600</v>
      </c>
      <c r="C39" s="74">
        <v>60014</v>
      </c>
      <c r="D39" s="74">
        <v>6050</v>
      </c>
      <c r="E39" s="75" t="s">
        <v>213</v>
      </c>
      <c r="F39" s="76">
        <v>100000</v>
      </c>
      <c r="G39" s="76">
        <f>SUM(H39:K39)</f>
        <v>100000</v>
      </c>
      <c r="H39" s="76">
        <v>0</v>
      </c>
      <c r="I39" s="76">
        <v>100000</v>
      </c>
      <c r="J39" s="77"/>
      <c r="K39" s="74"/>
      <c r="L39" s="73" t="s">
        <v>183</v>
      </c>
    </row>
    <row r="40" spans="1:12" ht="39" customHeight="1">
      <c r="A40" s="73" t="s">
        <v>336</v>
      </c>
      <c r="B40" s="74">
        <v>600</v>
      </c>
      <c r="C40" s="74">
        <v>60014</v>
      </c>
      <c r="D40" s="74">
        <v>6050</v>
      </c>
      <c r="E40" s="75" t="s">
        <v>215</v>
      </c>
      <c r="F40" s="76">
        <v>200000</v>
      </c>
      <c r="G40" s="76">
        <f>SUM(H40:K40)</f>
        <v>200000</v>
      </c>
      <c r="H40" s="76">
        <v>0</v>
      </c>
      <c r="I40" s="76">
        <v>200000</v>
      </c>
      <c r="J40" s="77"/>
      <c r="K40" s="74"/>
      <c r="L40" s="73" t="s">
        <v>183</v>
      </c>
    </row>
    <row r="41" spans="1:12" ht="30" customHeight="1">
      <c r="A41" s="73" t="s">
        <v>214</v>
      </c>
      <c r="B41" s="74">
        <v>600</v>
      </c>
      <c r="C41" s="74">
        <v>60014</v>
      </c>
      <c r="D41" s="74">
        <v>6050</v>
      </c>
      <c r="E41" s="75" t="s">
        <v>217</v>
      </c>
      <c r="F41" s="76">
        <v>140000</v>
      </c>
      <c r="G41" s="76">
        <v>140000</v>
      </c>
      <c r="H41" s="76">
        <v>0</v>
      </c>
      <c r="I41" s="76">
        <v>100000</v>
      </c>
      <c r="J41" s="77" t="s">
        <v>379</v>
      </c>
      <c r="K41" s="74"/>
      <c r="L41" s="73" t="s">
        <v>183</v>
      </c>
    </row>
    <row r="42" spans="1:12" ht="33.75" customHeight="1">
      <c r="A42" s="73" t="s">
        <v>216</v>
      </c>
      <c r="B42" s="74">
        <v>600</v>
      </c>
      <c r="C42" s="74">
        <v>60014</v>
      </c>
      <c r="D42" s="74">
        <v>6050</v>
      </c>
      <c r="E42" s="75" t="s">
        <v>219</v>
      </c>
      <c r="F42" s="76">
        <v>162970</v>
      </c>
      <c r="G42" s="76">
        <v>162970</v>
      </c>
      <c r="H42" s="76">
        <v>0</v>
      </c>
      <c r="I42" s="76">
        <v>102970</v>
      </c>
      <c r="J42" s="77" t="s">
        <v>305</v>
      </c>
      <c r="K42" s="74"/>
      <c r="L42" s="73" t="s">
        <v>183</v>
      </c>
    </row>
    <row r="43" spans="1:12" ht="51" customHeight="1">
      <c r="A43" s="73" t="s">
        <v>218</v>
      </c>
      <c r="B43" s="74">
        <v>600</v>
      </c>
      <c r="C43" s="74">
        <v>60014</v>
      </c>
      <c r="D43" s="74">
        <v>6050</v>
      </c>
      <c r="E43" s="75" t="s">
        <v>320</v>
      </c>
      <c r="F43" s="76">
        <v>150000</v>
      </c>
      <c r="G43" s="76">
        <v>150000</v>
      </c>
      <c r="H43" s="76">
        <v>0</v>
      </c>
      <c r="I43" s="76">
        <v>100000</v>
      </c>
      <c r="J43" s="77" t="s">
        <v>319</v>
      </c>
      <c r="K43" s="74"/>
      <c r="L43" s="73" t="s">
        <v>183</v>
      </c>
    </row>
    <row r="44" spans="1:12" ht="31.5" customHeight="1">
      <c r="A44" s="73" t="s">
        <v>220</v>
      </c>
      <c r="B44" s="74">
        <v>600</v>
      </c>
      <c r="C44" s="74">
        <v>60014</v>
      </c>
      <c r="D44" s="74">
        <v>6050</v>
      </c>
      <c r="E44" s="75" t="s">
        <v>310</v>
      </c>
      <c r="F44" s="76">
        <v>130000</v>
      </c>
      <c r="G44" s="76">
        <v>130000</v>
      </c>
      <c r="H44" s="76">
        <v>0</v>
      </c>
      <c r="I44" s="76">
        <v>30000</v>
      </c>
      <c r="J44" s="77" t="s">
        <v>311</v>
      </c>
      <c r="K44" s="74"/>
      <c r="L44" s="73" t="s">
        <v>183</v>
      </c>
    </row>
    <row r="45" spans="1:12" ht="76.5" customHeight="1">
      <c r="A45" s="73" t="s">
        <v>221</v>
      </c>
      <c r="B45" s="74">
        <v>600</v>
      </c>
      <c r="C45" s="74">
        <v>60014</v>
      </c>
      <c r="D45" s="74">
        <v>6050</v>
      </c>
      <c r="E45" s="75" t="s">
        <v>381</v>
      </c>
      <c r="F45" s="76">
        <v>170000</v>
      </c>
      <c r="G45" s="76">
        <v>170000</v>
      </c>
      <c r="H45" s="76">
        <v>0</v>
      </c>
      <c r="I45" s="76">
        <v>170000</v>
      </c>
      <c r="J45" s="77"/>
      <c r="K45" s="74"/>
      <c r="L45" s="73" t="s">
        <v>183</v>
      </c>
    </row>
    <row r="46" spans="1:12" ht="50.25" customHeight="1">
      <c r="A46" s="73" t="s">
        <v>223</v>
      </c>
      <c r="B46" s="74">
        <v>600</v>
      </c>
      <c r="C46" s="74">
        <v>60014</v>
      </c>
      <c r="D46" s="74">
        <v>6050</v>
      </c>
      <c r="E46" s="75" t="s">
        <v>339</v>
      </c>
      <c r="F46" s="76">
        <v>15000</v>
      </c>
      <c r="G46" s="76">
        <v>15000</v>
      </c>
      <c r="H46" s="76">
        <v>0</v>
      </c>
      <c r="I46" s="76"/>
      <c r="J46" s="77" t="s">
        <v>313</v>
      </c>
      <c r="K46" s="74"/>
      <c r="L46" s="73" t="s">
        <v>183</v>
      </c>
    </row>
    <row r="47" spans="1:12" ht="36" customHeight="1">
      <c r="A47" s="73" t="s">
        <v>337</v>
      </c>
      <c r="B47" s="74">
        <v>600</v>
      </c>
      <c r="C47" s="74">
        <v>60014</v>
      </c>
      <c r="D47" s="74">
        <v>6050</v>
      </c>
      <c r="E47" s="75" t="s">
        <v>373</v>
      </c>
      <c r="F47" s="76">
        <v>100000</v>
      </c>
      <c r="G47" s="76">
        <v>100000</v>
      </c>
      <c r="H47" s="76">
        <v>0</v>
      </c>
      <c r="I47" s="76">
        <v>100000</v>
      </c>
      <c r="J47" s="77"/>
      <c r="K47" s="74"/>
      <c r="L47" s="73" t="s">
        <v>183</v>
      </c>
    </row>
    <row r="48" spans="1:12" ht="63.75" customHeight="1">
      <c r="A48" s="73" t="s">
        <v>225</v>
      </c>
      <c r="B48" s="74">
        <v>600</v>
      </c>
      <c r="C48" s="74">
        <v>60014</v>
      </c>
      <c r="D48" s="74">
        <v>6050</v>
      </c>
      <c r="E48" s="75" t="s">
        <v>341</v>
      </c>
      <c r="F48" s="76">
        <v>150000</v>
      </c>
      <c r="G48" s="76">
        <v>150000</v>
      </c>
      <c r="H48" s="76">
        <v>0</v>
      </c>
      <c r="I48" s="76">
        <v>150000</v>
      </c>
      <c r="J48" s="77"/>
      <c r="K48" s="74"/>
      <c r="L48" s="73" t="s">
        <v>183</v>
      </c>
    </row>
    <row r="49" spans="1:12" ht="55.5" customHeight="1">
      <c r="A49" s="73" t="s">
        <v>226</v>
      </c>
      <c r="B49" s="74">
        <v>600</v>
      </c>
      <c r="C49" s="74">
        <v>60014</v>
      </c>
      <c r="D49" s="74">
        <v>6050</v>
      </c>
      <c r="E49" s="75" t="s">
        <v>338</v>
      </c>
      <c r="F49" s="76">
        <v>65000</v>
      </c>
      <c r="G49" s="76">
        <v>65000</v>
      </c>
      <c r="H49" s="76">
        <v>0</v>
      </c>
      <c r="I49" s="76">
        <v>65000</v>
      </c>
      <c r="J49" s="77"/>
      <c r="K49" s="74"/>
      <c r="L49" s="73" t="s">
        <v>183</v>
      </c>
    </row>
    <row r="50" spans="1:12" ht="47.25" customHeight="1">
      <c r="A50" s="73" t="s">
        <v>227</v>
      </c>
      <c r="B50" s="74">
        <v>600</v>
      </c>
      <c r="C50" s="74">
        <v>60014</v>
      </c>
      <c r="D50" s="74">
        <v>6050</v>
      </c>
      <c r="E50" s="75" t="s">
        <v>312</v>
      </c>
      <c r="F50" s="76">
        <v>95000</v>
      </c>
      <c r="G50" s="76">
        <v>95000</v>
      </c>
      <c r="H50" s="76">
        <v>0</v>
      </c>
      <c r="I50" s="76">
        <v>40000</v>
      </c>
      <c r="J50" s="77" t="s">
        <v>378</v>
      </c>
      <c r="K50" s="74"/>
      <c r="L50" s="73" t="s">
        <v>183</v>
      </c>
    </row>
    <row r="51" spans="1:12" ht="23.25" customHeight="1">
      <c r="A51" s="267" t="s">
        <v>228</v>
      </c>
      <c r="B51" s="267">
        <v>600</v>
      </c>
      <c r="C51" s="267">
        <v>60014</v>
      </c>
      <c r="D51" s="267">
        <v>6610</v>
      </c>
      <c r="E51" s="280" t="s">
        <v>344</v>
      </c>
      <c r="F51" s="274">
        <v>200000</v>
      </c>
      <c r="G51" s="274">
        <v>200000</v>
      </c>
      <c r="H51" s="274">
        <v>0</v>
      </c>
      <c r="I51" s="277">
        <v>200000</v>
      </c>
      <c r="J51" s="280"/>
      <c r="K51" s="267"/>
      <c r="L51" s="267" t="s">
        <v>183</v>
      </c>
    </row>
    <row r="52" spans="1:12" ht="15" customHeight="1">
      <c r="A52" s="268"/>
      <c r="B52" s="284"/>
      <c r="C52" s="284"/>
      <c r="D52" s="268"/>
      <c r="E52" s="284"/>
      <c r="F52" s="275"/>
      <c r="G52" s="275"/>
      <c r="H52" s="275"/>
      <c r="I52" s="278"/>
      <c r="J52" s="281"/>
      <c r="K52" s="268"/>
      <c r="L52" s="268"/>
    </row>
    <row r="53" spans="1:12" ht="66" customHeight="1">
      <c r="A53" s="268"/>
      <c r="B53" s="285"/>
      <c r="C53" s="285"/>
      <c r="D53" s="269"/>
      <c r="E53" s="285"/>
      <c r="F53" s="276"/>
      <c r="G53" s="276"/>
      <c r="H53" s="276"/>
      <c r="I53" s="279"/>
      <c r="J53" s="282"/>
      <c r="K53" s="269"/>
      <c r="L53" s="269"/>
    </row>
    <row r="54" spans="1:12" ht="83.25" customHeight="1">
      <c r="A54" s="73" t="s">
        <v>230</v>
      </c>
      <c r="B54" s="74">
        <v>600</v>
      </c>
      <c r="C54" s="74">
        <v>60014</v>
      </c>
      <c r="D54" s="74">
        <v>6610</v>
      </c>
      <c r="E54" s="75" t="s">
        <v>345</v>
      </c>
      <c r="F54" s="76">
        <v>300000</v>
      </c>
      <c r="G54" s="76">
        <v>300000</v>
      </c>
      <c r="H54" s="76">
        <v>0</v>
      </c>
      <c r="I54" s="76">
        <v>300000</v>
      </c>
      <c r="J54" s="77"/>
      <c r="K54" s="74"/>
      <c r="L54" s="73" t="s">
        <v>183</v>
      </c>
    </row>
    <row r="55" spans="1:12" ht="45.75" customHeight="1">
      <c r="A55" s="73" t="s">
        <v>231</v>
      </c>
      <c r="B55" s="74">
        <v>600</v>
      </c>
      <c r="C55" s="74">
        <v>60014</v>
      </c>
      <c r="D55" s="74">
        <v>6050</v>
      </c>
      <c r="E55" s="75" t="s">
        <v>222</v>
      </c>
      <c r="F55" s="76">
        <v>100000</v>
      </c>
      <c r="G55" s="76">
        <v>100000</v>
      </c>
      <c r="H55" s="76">
        <v>0</v>
      </c>
      <c r="I55" s="76">
        <v>100000</v>
      </c>
      <c r="J55" s="77"/>
      <c r="K55" s="74"/>
      <c r="L55" s="73" t="s">
        <v>183</v>
      </c>
    </row>
    <row r="56" spans="1:12" ht="73.5" customHeight="1">
      <c r="A56" s="73" t="s">
        <v>375</v>
      </c>
      <c r="B56" s="74">
        <v>600</v>
      </c>
      <c r="C56" s="74">
        <v>60014</v>
      </c>
      <c r="D56" s="74">
        <v>6050</v>
      </c>
      <c r="E56" s="75" t="s">
        <v>376</v>
      </c>
      <c r="F56" s="76">
        <v>750000</v>
      </c>
      <c r="G56" s="76">
        <v>750000</v>
      </c>
      <c r="H56" s="76">
        <v>250000</v>
      </c>
      <c r="I56" s="76"/>
      <c r="J56" s="77" t="s">
        <v>377</v>
      </c>
      <c r="K56" s="74"/>
      <c r="L56" s="73"/>
    </row>
    <row r="57" spans="1:12" ht="83.25" customHeight="1">
      <c r="A57" s="73" t="s">
        <v>232</v>
      </c>
      <c r="B57" s="74">
        <v>600</v>
      </c>
      <c r="C57" s="74">
        <v>60014</v>
      </c>
      <c r="D57" s="74">
        <v>6060</v>
      </c>
      <c r="E57" s="75" t="s">
        <v>374</v>
      </c>
      <c r="F57" s="76">
        <v>490400</v>
      </c>
      <c r="G57" s="76">
        <v>490400</v>
      </c>
      <c r="H57" s="76">
        <v>0</v>
      </c>
      <c r="I57" s="76">
        <v>490400</v>
      </c>
      <c r="J57" s="77"/>
      <c r="K57" s="74"/>
      <c r="L57" s="73" t="s">
        <v>183</v>
      </c>
    </row>
    <row r="58" spans="1:12" ht="12.75">
      <c r="A58" s="269" t="s">
        <v>234</v>
      </c>
      <c r="B58" s="269">
        <v>600</v>
      </c>
      <c r="C58" s="269">
        <v>60014</v>
      </c>
      <c r="D58" s="87">
        <v>6058</v>
      </c>
      <c r="E58" s="288" t="s">
        <v>380</v>
      </c>
      <c r="F58" s="76">
        <v>2237715</v>
      </c>
      <c r="G58" s="76">
        <v>578365</v>
      </c>
      <c r="H58" s="76"/>
      <c r="I58" s="74"/>
      <c r="J58" s="88"/>
      <c r="K58" s="85">
        <v>578365</v>
      </c>
      <c r="L58" s="270" t="s">
        <v>183</v>
      </c>
    </row>
    <row r="59" spans="1:12" ht="69" customHeight="1">
      <c r="A59" s="286"/>
      <c r="B59" s="286"/>
      <c r="C59" s="286"/>
      <c r="D59" s="74">
        <v>6059</v>
      </c>
      <c r="E59" s="289"/>
      <c r="F59" s="76">
        <v>394891</v>
      </c>
      <c r="G59" s="76">
        <v>102065</v>
      </c>
      <c r="H59" s="76">
        <v>51033</v>
      </c>
      <c r="I59" s="74"/>
      <c r="J59" s="77" t="s">
        <v>308</v>
      </c>
      <c r="K59" s="85"/>
      <c r="L59" s="271"/>
    </row>
    <row r="60" spans="1:12" ht="13.5" customHeight="1">
      <c r="A60" s="287"/>
      <c r="B60" s="290" t="s">
        <v>224</v>
      </c>
      <c r="C60" s="258"/>
      <c r="D60" s="258"/>
      <c r="E60" s="258"/>
      <c r="F60" s="83">
        <f>SUM(F58:F59)</f>
        <v>2632606</v>
      </c>
      <c r="G60" s="83">
        <f>SUM(G58:G59)</f>
        <v>680430</v>
      </c>
      <c r="H60" s="83">
        <f>SUM(H58:H59)</f>
        <v>51033</v>
      </c>
      <c r="I60" s="81"/>
      <c r="J60" s="82">
        <v>51032</v>
      </c>
      <c r="K60" s="82">
        <f>SUM(K58:K59)</f>
        <v>578365</v>
      </c>
      <c r="L60" s="84"/>
    </row>
    <row r="61" spans="1:12" ht="12.75">
      <c r="A61" s="286" t="s">
        <v>235</v>
      </c>
      <c r="B61" s="286">
        <v>600</v>
      </c>
      <c r="C61" s="286">
        <v>60014</v>
      </c>
      <c r="D61" s="74">
        <v>6058</v>
      </c>
      <c r="E61" s="289" t="s">
        <v>315</v>
      </c>
      <c r="F61" s="76">
        <v>10350450</v>
      </c>
      <c r="G61" s="76">
        <v>0</v>
      </c>
      <c r="H61" s="76"/>
      <c r="I61" s="74"/>
      <c r="J61" s="77"/>
      <c r="K61" s="85">
        <v>0</v>
      </c>
      <c r="L61" s="270" t="s">
        <v>183</v>
      </c>
    </row>
    <row r="62" spans="1:12" ht="60" customHeight="1">
      <c r="A62" s="286"/>
      <c r="B62" s="286"/>
      <c r="C62" s="286"/>
      <c r="D62" s="74">
        <v>6059</v>
      </c>
      <c r="E62" s="289"/>
      <c r="F62" s="76">
        <v>1826550</v>
      </c>
      <c r="G62" s="76">
        <v>100000</v>
      </c>
      <c r="H62" s="76">
        <v>100000</v>
      </c>
      <c r="I62" s="76"/>
      <c r="J62" s="77"/>
      <c r="K62" s="85"/>
      <c r="L62" s="271"/>
    </row>
    <row r="63" spans="1:12" ht="12" customHeight="1">
      <c r="A63" s="287"/>
      <c r="B63" s="290" t="s">
        <v>224</v>
      </c>
      <c r="C63" s="258"/>
      <c r="D63" s="258"/>
      <c r="E63" s="258"/>
      <c r="F63" s="83">
        <f>SUM(F61:F62)</f>
        <v>12177000</v>
      </c>
      <c r="G63" s="83">
        <f>SUM(G61:G62)</f>
        <v>100000</v>
      </c>
      <c r="H63" s="83">
        <f>SUM(H61:H62)</f>
        <v>100000</v>
      </c>
      <c r="I63" s="83">
        <f>SUM(I61:I62)</f>
        <v>0</v>
      </c>
      <c r="J63" s="86"/>
      <c r="K63" s="82">
        <f>SUM(K61:K62)</f>
        <v>0</v>
      </c>
      <c r="L63" s="84"/>
    </row>
    <row r="64" spans="1:12" ht="12.75">
      <c r="A64" s="286" t="s">
        <v>237</v>
      </c>
      <c r="B64" s="286">
        <v>600</v>
      </c>
      <c r="C64" s="286">
        <v>60014</v>
      </c>
      <c r="D64" s="74">
        <v>6058</v>
      </c>
      <c r="E64" s="289" t="s">
        <v>229</v>
      </c>
      <c r="F64" s="76">
        <v>2347806</v>
      </c>
      <c r="G64" s="76">
        <f>SUM(H64:K64)</f>
        <v>255017</v>
      </c>
      <c r="H64" s="76"/>
      <c r="I64" s="74"/>
      <c r="J64" s="77"/>
      <c r="K64" s="85">
        <v>255017</v>
      </c>
      <c r="L64" s="270" t="s">
        <v>183</v>
      </c>
    </row>
    <row r="65" spans="1:12" ht="40.5" customHeight="1">
      <c r="A65" s="286"/>
      <c r="B65" s="286"/>
      <c r="C65" s="286"/>
      <c r="D65" s="74">
        <v>6059</v>
      </c>
      <c r="E65" s="289"/>
      <c r="F65" s="76">
        <v>414319</v>
      </c>
      <c r="G65" s="76">
        <f>SUM(H65:K65)</f>
        <v>45003</v>
      </c>
      <c r="H65" s="76">
        <v>45003</v>
      </c>
      <c r="I65" s="74"/>
      <c r="J65" s="77"/>
      <c r="K65" s="85"/>
      <c r="L65" s="271"/>
    </row>
    <row r="66" spans="1:12" ht="12.75">
      <c r="A66" s="287"/>
      <c r="B66" s="290" t="s">
        <v>224</v>
      </c>
      <c r="C66" s="258"/>
      <c r="D66" s="258"/>
      <c r="E66" s="258"/>
      <c r="F66" s="83">
        <f>SUM(F64:F65)</f>
        <v>2762125</v>
      </c>
      <c r="G66" s="83">
        <f>SUM(G64:G65)</f>
        <v>300020</v>
      </c>
      <c r="H66" s="83">
        <f>SUM(H64:H65)</f>
        <v>45003</v>
      </c>
      <c r="I66" s="81"/>
      <c r="J66" s="86"/>
      <c r="K66" s="82">
        <f>SUM(K64:K65)</f>
        <v>255017</v>
      </c>
      <c r="L66" s="84"/>
    </row>
    <row r="67" spans="1:12" ht="12.75">
      <c r="A67" s="286" t="s">
        <v>241</v>
      </c>
      <c r="B67" s="286">
        <v>600</v>
      </c>
      <c r="C67" s="286">
        <v>60014</v>
      </c>
      <c r="D67" s="74">
        <v>6058</v>
      </c>
      <c r="E67" s="289" t="s">
        <v>316</v>
      </c>
      <c r="F67" s="76">
        <v>3127073</v>
      </c>
      <c r="G67" s="76">
        <v>0</v>
      </c>
      <c r="H67" s="76"/>
      <c r="I67" s="74"/>
      <c r="J67" s="77"/>
      <c r="K67" s="85"/>
      <c r="L67" s="270" t="s">
        <v>183</v>
      </c>
    </row>
    <row r="68" spans="1:12" ht="88.5" customHeight="1">
      <c r="A68" s="286"/>
      <c r="B68" s="286"/>
      <c r="C68" s="286"/>
      <c r="D68" s="74">
        <v>6059</v>
      </c>
      <c r="E68" s="289"/>
      <c r="F68" s="76">
        <v>551837</v>
      </c>
      <c r="G68" s="76">
        <f>SUM(H68:K68)</f>
        <v>30378</v>
      </c>
      <c r="H68" s="76">
        <v>30378</v>
      </c>
      <c r="I68" s="74"/>
      <c r="J68" s="77"/>
      <c r="K68" s="85"/>
      <c r="L68" s="271"/>
    </row>
    <row r="69" spans="1:12" ht="12.75">
      <c r="A69" s="287"/>
      <c r="B69" s="290" t="s">
        <v>224</v>
      </c>
      <c r="C69" s="258"/>
      <c r="D69" s="258"/>
      <c r="E69" s="258"/>
      <c r="F69" s="83">
        <f>SUM(F67:F68)</f>
        <v>3678910</v>
      </c>
      <c r="G69" s="83">
        <f>SUM(G67:G68)</f>
        <v>30378</v>
      </c>
      <c r="H69" s="83">
        <f>SUM(H67:H68)</f>
        <v>30378</v>
      </c>
      <c r="I69" s="81"/>
      <c r="J69" s="86"/>
      <c r="K69" s="82">
        <f>SUM(K67:K68)</f>
        <v>0</v>
      </c>
      <c r="L69" s="84"/>
    </row>
    <row r="70" spans="1:12" ht="12.75">
      <c r="A70" s="286" t="s">
        <v>243</v>
      </c>
      <c r="B70" s="286">
        <v>600</v>
      </c>
      <c r="C70" s="286">
        <v>60014</v>
      </c>
      <c r="D70" s="74">
        <v>6058</v>
      </c>
      <c r="E70" s="289" t="s">
        <v>317</v>
      </c>
      <c r="F70" s="76">
        <v>2762500</v>
      </c>
      <c r="G70" s="76">
        <v>0</v>
      </c>
      <c r="H70" s="76"/>
      <c r="I70" s="74"/>
      <c r="J70" s="77"/>
      <c r="K70" s="85"/>
      <c r="L70" s="270" t="s">
        <v>183</v>
      </c>
    </row>
    <row r="71" spans="1:12" ht="78" customHeight="1">
      <c r="A71" s="286"/>
      <c r="B71" s="286"/>
      <c r="C71" s="286"/>
      <c r="D71" s="74">
        <v>6059</v>
      </c>
      <c r="E71" s="289"/>
      <c r="F71" s="76">
        <v>487500</v>
      </c>
      <c r="G71" s="76">
        <f>SUM(H71)</f>
        <v>25803</v>
      </c>
      <c r="H71" s="76">
        <v>25803</v>
      </c>
      <c r="I71" s="74"/>
      <c r="J71" s="77"/>
      <c r="K71" s="85"/>
      <c r="L71" s="271"/>
    </row>
    <row r="72" spans="1:12" ht="12.75">
      <c r="A72" s="287"/>
      <c r="B72" s="294" t="s">
        <v>224</v>
      </c>
      <c r="C72" s="295"/>
      <c r="D72" s="295"/>
      <c r="E72" s="296"/>
      <c r="F72" s="83">
        <f>SUM(F70:F71)</f>
        <v>3250000</v>
      </c>
      <c r="G72" s="83">
        <f>SUM(G70:G71)</f>
        <v>25803</v>
      </c>
      <c r="H72" s="83">
        <f>SUM(H70:H71)</f>
        <v>25803</v>
      </c>
      <c r="I72" s="81"/>
      <c r="J72" s="86"/>
      <c r="K72" s="82">
        <f>SUM(K70:K71)</f>
        <v>0</v>
      </c>
      <c r="L72" s="84"/>
    </row>
    <row r="73" spans="1:12" ht="12.75">
      <c r="A73" s="267" t="s">
        <v>246</v>
      </c>
      <c r="B73" s="286">
        <v>600</v>
      </c>
      <c r="C73" s="286">
        <v>60014</v>
      </c>
      <c r="D73" s="74">
        <v>6058</v>
      </c>
      <c r="E73" s="289" t="s">
        <v>233</v>
      </c>
      <c r="F73" s="76">
        <v>3438037</v>
      </c>
      <c r="G73" s="76">
        <f>SUM(H73:K73)</f>
        <v>42517</v>
      </c>
      <c r="H73" s="76"/>
      <c r="I73" s="74"/>
      <c r="J73" s="77"/>
      <c r="K73" s="85">
        <v>42517</v>
      </c>
      <c r="L73" s="270" t="s">
        <v>183</v>
      </c>
    </row>
    <row r="74" spans="1:12" ht="62.25" customHeight="1">
      <c r="A74" s="268"/>
      <c r="B74" s="286"/>
      <c r="C74" s="286"/>
      <c r="D74" s="74">
        <v>6059</v>
      </c>
      <c r="E74" s="289"/>
      <c r="F74" s="76">
        <v>606713</v>
      </c>
      <c r="G74" s="76">
        <v>606713</v>
      </c>
      <c r="H74" s="76">
        <v>606713</v>
      </c>
      <c r="I74" s="74"/>
      <c r="J74" s="77"/>
      <c r="K74" s="85"/>
      <c r="L74" s="271"/>
    </row>
    <row r="75" spans="1:12" ht="12.75">
      <c r="A75" s="297"/>
      <c r="B75" s="294" t="s">
        <v>224</v>
      </c>
      <c r="C75" s="295"/>
      <c r="D75" s="295"/>
      <c r="E75" s="296"/>
      <c r="F75" s="83">
        <f>SUM(F73:F74)</f>
        <v>4044750</v>
      </c>
      <c r="G75" s="83">
        <f>SUM(G73:G74)</f>
        <v>649230</v>
      </c>
      <c r="H75" s="83">
        <f>SUM(H73:H74)</f>
        <v>606713</v>
      </c>
      <c r="I75" s="81"/>
      <c r="J75" s="86"/>
      <c r="K75" s="82">
        <f>SUM(K73:K74)</f>
        <v>42517</v>
      </c>
      <c r="L75" s="84"/>
    </row>
    <row r="76" spans="1:12" ht="12.75">
      <c r="A76" s="286" t="s">
        <v>249</v>
      </c>
      <c r="B76" s="286">
        <v>600</v>
      </c>
      <c r="C76" s="286">
        <v>60014</v>
      </c>
      <c r="D76" s="74">
        <v>6058</v>
      </c>
      <c r="E76" s="289" t="s">
        <v>318</v>
      </c>
      <c r="F76" s="76">
        <v>7957487</v>
      </c>
      <c r="G76" s="76">
        <v>0</v>
      </c>
      <c r="H76" s="76"/>
      <c r="I76" s="74"/>
      <c r="J76" s="77"/>
      <c r="K76" s="85"/>
      <c r="L76" s="270" t="s">
        <v>183</v>
      </c>
    </row>
    <row r="77" spans="1:12" ht="75" customHeight="1">
      <c r="A77" s="286"/>
      <c r="B77" s="286"/>
      <c r="C77" s="286"/>
      <c r="D77" s="74">
        <v>6059</v>
      </c>
      <c r="E77" s="289"/>
      <c r="F77" s="76">
        <v>1404263</v>
      </c>
      <c r="G77" s="76">
        <v>30000</v>
      </c>
      <c r="H77" s="76">
        <v>30000</v>
      </c>
      <c r="I77" s="74"/>
      <c r="J77" s="77"/>
      <c r="K77" s="85"/>
      <c r="L77" s="271"/>
    </row>
    <row r="78" spans="1:12" ht="18.75" customHeight="1">
      <c r="A78" s="287"/>
      <c r="B78" s="290" t="s">
        <v>224</v>
      </c>
      <c r="C78" s="258"/>
      <c r="D78" s="258"/>
      <c r="E78" s="258"/>
      <c r="F78" s="83">
        <f>SUM(F76:F77)</f>
        <v>9361750</v>
      </c>
      <c r="G78" s="83">
        <f>SUM(G76:G77)</f>
        <v>30000</v>
      </c>
      <c r="H78" s="83">
        <f>SUM(H76:H77)</f>
        <v>30000</v>
      </c>
      <c r="I78" s="81"/>
      <c r="J78" s="86"/>
      <c r="K78" s="82">
        <f>SUM(K76:K77)</f>
        <v>0</v>
      </c>
      <c r="L78" s="84"/>
    </row>
    <row r="79" spans="1:12" ht="12.75">
      <c r="A79" s="267" t="s">
        <v>253</v>
      </c>
      <c r="B79" s="267">
        <v>600</v>
      </c>
      <c r="C79" s="267">
        <v>60014</v>
      </c>
      <c r="D79" s="74">
        <v>6058</v>
      </c>
      <c r="E79" s="298" t="s">
        <v>236</v>
      </c>
      <c r="F79" s="76">
        <v>8291015</v>
      </c>
      <c r="G79" s="76">
        <v>0</v>
      </c>
      <c r="H79" s="76"/>
      <c r="I79" s="74"/>
      <c r="J79" s="89"/>
      <c r="K79" s="85"/>
      <c r="L79" s="270" t="s">
        <v>183</v>
      </c>
    </row>
    <row r="80" spans="1:12" ht="51.75" customHeight="1">
      <c r="A80" s="268"/>
      <c r="B80" s="268"/>
      <c r="C80" s="268"/>
      <c r="D80" s="143">
        <v>6059</v>
      </c>
      <c r="E80" s="299"/>
      <c r="F80" s="145">
        <v>572121</v>
      </c>
      <c r="G80" s="145">
        <v>10000</v>
      </c>
      <c r="H80" s="145">
        <v>10000</v>
      </c>
      <c r="I80" s="143"/>
      <c r="J80" s="144"/>
      <c r="K80" s="146"/>
      <c r="L80" s="271"/>
    </row>
    <row r="81" spans="1:12" s="147" customFormat="1" ht="12.75">
      <c r="A81" s="269"/>
      <c r="B81" s="294" t="s">
        <v>224</v>
      </c>
      <c r="C81" s="300"/>
      <c r="D81" s="300"/>
      <c r="E81" s="301"/>
      <c r="F81" s="83">
        <f>SUM(F79:F80)</f>
        <v>8863136</v>
      </c>
      <c r="G81" s="83">
        <f>SUM(G79:G80)</f>
        <v>10000</v>
      </c>
      <c r="H81" s="83">
        <f>SUM(H79:H80)</f>
        <v>10000</v>
      </c>
      <c r="I81" s="81"/>
      <c r="J81" s="82">
        <v>0</v>
      </c>
      <c r="K81" s="82">
        <f>SUM(K79:K80)</f>
        <v>0</v>
      </c>
      <c r="L81" s="84"/>
    </row>
    <row r="82" spans="1:12" s="57" customFormat="1" ht="12.75">
      <c r="A82" s="270" t="s">
        <v>256</v>
      </c>
      <c r="B82" s="267">
        <v>600</v>
      </c>
      <c r="C82" s="270">
        <v>60014</v>
      </c>
      <c r="D82" s="84">
        <v>6058</v>
      </c>
      <c r="E82" s="272" t="s">
        <v>342</v>
      </c>
      <c r="F82" s="76">
        <v>20190194</v>
      </c>
      <c r="G82" s="76">
        <v>0</v>
      </c>
      <c r="H82" s="76">
        <v>0</v>
      </c>
      <c r="I82" s="81"/>
      <c r="J82" s="82"/>
      <c r="K82" s="82"/>
      <c r="L82" s="84"/>
    </row>
    <row r="83" spans="1:14" s="57" customFormat="1" ht="55.5" customHeight="1">
      <c r="A83" s="283"/>
      <c r="B83" s="269"/>
      <c r="C83" s="271"/>
      <c r="D83" s="84">
        <v>6059</v>
      </c>
      <c r="E83" s="273"/>
      <c r="F83" s="76">
        <v>3562975</v>
      </c>
      <c r="G83" s="76">
        <v>20000</v>
      </c>
      <c r="H83" s="76">
        <v>20000</v>
      </c>
      <c r="I83" s="74"/>
      <c r="J83" s="85"/>
      <c r="K83" s="85"/>
      <c r="L83" s="84"/>
      <c r="M83" s="148"/>
      <c r="N83" s="148"/>
    </row>
    <row r="84" spans="1:14" s="57" customFormat="1" ht="13.5" customHeight="1">
      <c r="A84" s="271"/>
      <c r="B84" s="294" t="s">
        <v>343</v>
      </c>
      <c r="C84" s="305"/>
      <c r="D84" s="305"/>
      <c r="E84" s="306"/>
      <c r="F84" s="83">
        <f>F82+F83</f>
        <v>23753169</v>
      </c>
      <c r="G84" s="83">
        <f>G82+G83</f>
        <v>20000</v>
      </c>
      <c r="H84" s="83">
        <f>H82+H83</f>
        <v>20000</v>
      </c>
      <c r="I84" s="81"/>
      <c r="J84" s="82"/>
      <c r="K84" s="82"/>
      <c r="L84" s="84"/>
      <c r="M84" s="148"/>
      <c r="N84" s="148"/>
    </row>
    <row r="85" spans="1:12" ht="12.75">
      <c r="A85" s="324" t="s">
        <v>348</v>
      </c>
      <c r="B85" s="325"/>
      <c r="C85" s="325"/>
      <c r="D85" s="325"/>
      <c r="E85" s="326"/>
      <c r="F85" s="125">
        <f>F13+F14+F15+F16+F17+F18+F19+F20+F21+F22+F23+F24++F25+F26+F27+F28+F29+F30+F31+F32+F33+F34+F35+F36+F37+F38+F39+F40+F41+F42+F43+F44+F45+F46+F47+F48+F49+F50+F51+F54+F55+F56+F57+F60+F63+F66+F69+F72+F75+F78+F81+F84</f>
        <v>79026330</v>
      </c>
      <c r="G85" s="125">
        <f>G13+G14+G15+G16+G17+G18+G19+G20+G21+G22+G23+G24+G25+G26+G27+G28+G29+G30+G31+G32+G33+G34+G35+G36+G37+G38+G39+G40+G41+G42+G43+G44+G45+G46+G47+G48+G49+G50+G51+G54+G55+G56+G57+G60+G63+G66+G69+G72+G75+G78+G81+G84</f>
        <v>10348745</v>
      </c>
      <c r="H85" s="125">
        <f>H56+H60+H63+H66+H69+H72+H75+H78+H81+H84</f>
        <v>1168930</v>
      </c>
      <c r="I85" s="125">
        <f>I13+I15+I16+I17+I18+I19+I20+I21+I22+I23+I24+I25+I26+I27+I28+I29+I30+I31+I32+I33+I34+I35+I36+I37+I38+I39+I40+I41+I42+I43+I44+I45+I46+I47+I48+I49+I50+I51+I54+I55+I57+I84</f>
        <v>5484870</v>
      </c>
      <c r="J85" s="125">
        <v>2819046</v>
      </c>
      <c r="K85" s="125">
        <f>K60+K63+K66+K72+K75+K81</f>
        <v>875899</v>
      </c>
      <c r="L85" s="126"/>
    </row>
    <row r="86" spans="1:12" ht="34.5" customHeight="1">
      <c r="A86" s="90" t="s">
        <v>258</v>
      </c>
      <c r="B86" s="91">
        <v>750</v>
      </c>
      <c r="C86" s="91">
        <v>75019</v>
      </c>
      <c r="D86" s="92">
        <v>6060</v>
      </c>
      <c r="E86" s="93" t="s">
        <v>238</v>
      </c>
      <c r="F86" s="94">
        <v>4500</v>
      </c>
      <c r="G86" s="94">
        <v>4500</v>
      </c>
      <c r="H86" s="94">
        <v>4500</v>
      </c>
      <c r="I86" s="95"/>
      <c r="J86" s="95"/>
      <c r="K86" s="95"/>
      <c r="L86" s="76" t="s">
        <v>239</v>
      </c>
    </row>
    <row r="87" spans="1:12" ht="12.75">
      <c r="A87" s="139"/>
      <c r="B87" s="327" t="s">
        <v>240</v>
      </c>
      <c r="C87" s="328"/>
      <c r="D87" s="328"/>
      <c r="E87" s="329"/>
      <c r="F87" s="125">
        <f>F86</f>
        <v>4500</v>
      </c>
      <c r="G87" s="125">
        <f>G86</f>
        <v>4500</v>
      </c>
      <c r="H87" s="125">
        <f>H86</f>
        <v>4500</v>
      </c>
      <c r="I87" s="125"/>
      <c r="J87" s="125"/>
      <c r="K87" s="125"/>
      <c r="L87" s="127"/>
    </row>
    <row r="88" spans="1:12" ht="59.25" customHeight="1">
      <c r="A88" s="73" t="s">
        <v>264</v>
      </c>
      <c r="B88" s="74">
        <v>750</v>
      </c>
      <c r="C88" s="74">
        <v>75020</v>
      </c>
      <c r="D88" s="74">
        <v>6050</v>
      </c>
      <c r="E88" s="77" t="s">
        <v>242</v>
      </c>
      <c r="F88" s="96">
        <v>16500000</v>
      </c>
      <c r="G88" s="76">
        <v>500000</v>
      </c>
      <c r="H88" s="76">
        <v>424870</v>
      </c>
      <c r="I88" s="76">
        <v>75130</v>
      </c>
      <c r="J88" s="85"/>
      <c r="K88" s="97"/>
      <c r="L88" s="76" t="s">
        <v>239</v>
      </c>
    </row>
    <row r="89" spans="1:12" ht="54" customHeight="1">
      <c r="A89" s="73" t="s">
        <v>267</v>
      </c>
      <c r="B89" s="98">
        <v>750</v>
      </c>
      <c r="C89" s="98">
        <v>75020</v>
      </c>
      <c r="D89" s="74">
        <v>6060</v>
      </c>
      <c r="E89" s="77" t="s">
        <v>244</v>
      </c>
      <c r="F89" s="76">
        <v>92400</v>
      </c>
      <c r="G89" s="76">
        <v>92400</v>
      </c>
      <c r="H89" s="76">
        <v>92400</v>
      </c>
      <c r="I89" s="76"/>
      <c r="J89" s="77"/>
      <c r="K89" s="76"/>
      <c r="L89" s="73" t="s">
        <v>239</v>
      </c>
    </row>
    <row r="90" spans="1:12" ht="12.75">
      <c r="A90" s="302" t="s">
        <v>245</v>
      </c>
      <c r="B90" s="307"/>
      <c r="C90" s="307"/>
      <c r="D90" s="307"/>
      <c r="E90" s="308"/>
      <c r="F90" s="127">
        <f>SUM(F88:F89)</f>
        <v>16592400</v>
      </c>
      <c r="G90" s="127">
        <f>SUM(G88:G89)</f>
        <v>592400</v>
      </c>
      <c r="H90" s="127">
        <f>SUM(H88:H89)</f>
        <v>517270</v>
      </c>
      <c r="I90" s="127">
        <f>I88</f>
        <v>75130</v>
      </c>
      <c r="J90" s="129"/>
      <c r="K90" s="129"/>
      <c r="L90" s="130"/>
    </row>
    <row r="91" spans="1:12" ht="26.25" customHeight="1">
      <c r="A91" s="120" t="s">
        <v>270</v>
      </c>
      <c r="B91" s="120">
        <v>750</v>
      </c>
      <c r="C91" s="120">
        <v>75075</v>
      </c>
      <c r="D91" s="120">
        <v>6060</v>
      </c>
      <c r="E91" s="124" t="s">
        <v>340</v>
      </c>
      <c r="F91" s="121">
        <v>12000</v>
      </c>
      <c r="G91" s="121">
        <v>12000</v>
      </c>
      <c r="H91" s="121">
        <v>12000</v>
      </c>
      <c r="I91" s="122"/>
      <c r="J91" s="123"/>
      <c r="K91" s="123"/>
      <c r="L91" s="120" t="s">
        <v>239</v>
      </c>
    </row>
    <row r="92" spans="1:12" ht="12.75">
      <c r="A92" s="302"/>
      <c r="B92" s="303"/>
      <c r="C92" s="303"/>
      <c r="D92" s="303"/>
      <c r="E92" s="304"/>
      <c r="F92" s="127">
        <f>F91</f>
        <v>12000</v>
      </c>
      <c r="G92" s="127">
        <f>G91</f>
        <v>12000</v>
      </c>
      <c r="H92" s="127">
        <f>H91</f>
        <v>12000</v>
      </c>
      <c r="I92" s="128"/>
      <c r="J92" s="129"/>
      <c r="K92" s="129"/>
      <c r="L92" s="138"/>
    </row>
    <row r="93" spans="1:12" ht="28.5" customHeight="1">
      <c r="A93" s="99" t="s">
        <v>271</v>
      </c>
      <c r="B93" s="100">
        <v>921</v>
      </c>
      <c r="C93" s="100">
        <v>92195</v>
      </c>
      <c r="D93" s="100">
        <v>6050</v>
      </c>
      <c r="E93" s="101" t="s">
        <v>247</v>
      </c>
      <c r="F93" s="102">
        <v>54000</v>
      </c>
      <c r="G93" s="102">
        <v>54000</v>
      </c>
      <c r="H93" s="102">
        <v>39000</v>
      </c>
      <c r="I93" s="103"/>
      <c r="J93" s="123" t="s">
        <v>309</v>
      </c>
      <c r="K93" s="104"/>
      <c r="L93" s="100" t="s">
        <v>239</v>
      </c>
    </row>
    <row r="94" spans="1:12" ht="12.75">
      <c r="A94" s="302" t="s">
        <v>248</v>
      </c>
      <c r="B94" s="307"/>
      <c r="C94" s="307"/>
      <c r="D94" s="307"/>
      <c r="E94" s="308"/>
      <c r="F94" s="127">
        <f>F93</f>
        <v>54000</v>
      </c>
      <c r="G94" s="127">
        <f>G93</f>
        <v>54000</v>
      </c>
      <c r="H94" s="127">
        <f>H93</f>
        <v>39000</v>
      </c>
      <c r="I94" s="128"/>
      <c r="J94" s="129">
        <v>15000</v>
      </c>
      <c r="K94" s="129"/>
      <c r="L94" s="130"/>
    </row>
    <row r="95" spans="1:12" ht="34.5" customHeight="1">
      <c r="A95" s="73" t="s">
        <v>273</v>
      </c>
      <c r="B95" s="105">
        <v>754</v>
      </c>
      <c r="C95" s="105">
        <v>75404</v>
      </c>
      <c r="D95" s="74">
        <v>6170</v>
      </c>
      <c r="E95" s="106" t="s">
        <v>250</v>
      </c>
      <c r="F95" s="107">
        <v>24000</v>
      </c>
      <c r="G95" s="76">
        <v>24000</v>
      </c>
      <c r="H95" s="76">
        <v>24000</v>
      </c>
      <c r="I95" s="76"/>
      <c r="J95" s="77"/>
      <c r="K95" s="74"/>
      <c r="L95" s="73" t="s">
        <v>251</v>
      </c>
    </row>
    <row r="96" spans="1:12" ht="12.75">
      <c r="A96" s="302" t="s">
        <v>252</v>
      </c>
      <c r="B96" s="307"/>
      <c r="C96" s="307"/>
      <c r="D96" s="307"/>
      <c r="E96" s="308"/>
      <c r="F96" s="127">
        <f>SUM(F95)</f>
        <v>24000</v>
      </c>
      <c r="G96" s="127">
        <f>SUM(G95)</f>
        <v>24000</v>
      </c>
      <c r="H96" s="127">
        <f>SUM(H95)</f>
        <v>24000</v>
      </c>
      <c r="I96" s="127"/>
      <c r="J96" s="127"/>
      <c r="K96" s="127"/>
      <c r="L96" s="130"/>
    </row>
    <row r="97" spans="1:12" ht="12.75">
      <c r="A97" s="270" t="s">
        <v>276</v>
      </c>
      <c r="B97" s="309">
        <v>754</v>
      </c>
      <c r="C97" s="309">
        <v>75411</v>
      </c>
      <c r="D97" s="74">
        <v>6068</v>
      </c>
      <c r="E97" s="311" t="s">
        <v>350</v>
      </c>
      <c r="F97" s="76">
        <v>3143980</v>
      </c>
      <c r="G97" s="76">
        <v>31110</v>
      </c>
      <c r="H97" s="76"/>
      <c r="I97" s="74"/>
      <c r="J97" s="77"/>
      <c r="K97" s="85">
        <v>31110</v>
      </c>
      <c r="L97" s="108" t="s">
        <v>254</v>
      </c>
    </row>
    <row r="98" spans="1:12" ht="57.75" customHeight="1">
      <c r="A98" s="271"/>
      <c r="B98" s="310"/>
      <c r="C98" s="310"/>
      <c r="D98" s="74">
        <v>6069</v>
      </c>
      <c r="E98" s="312"/>
      <c r="F98" s="76">
        <v>554820</v>
      </c>
      <c r="G98" s="76">
        <v>400000</v>
      </c>
      <c r="H98" s="76"/>
      <c r="I98" s="74"/>
      <c r="J98" s="77" t="s">
        <v>349</v>
      </c>
      <c r="K98" s="85"/>
      <c r="L98" s="108" t="s">
        <v>254</v>
      </c>
    </row>
    <row r="99" spans="1:12" ht="12.75">
      <c r="A99" s="302" t="s">
        <v>255</v>
      </c>
      <c r="B99" s="307"/>
      <c r="C99" s="307"/>
      <c r="D99" s="307"/>
      <c r="E99" s="308"/>
      <c r="F99" s="127">
        <f>SUM(F97:F98)</f>
        <v>3698800</v>
      </c>
      <c r="G99" s="127">
        <f>SUM(G97:G98)</f>
        <v>431110</v>
      </c>
      <c r="H99" s="127"/>
      <c r="I99" s="128"/>
      <c r="J99" s="129">
        <v>400000</v>
      </c>
      <c r="K99" s="129">
        <f>SUM(K97:K98)</f>
        <v>31110</v>
      </c>
      <c r="L99" s="130"/>
    </row>
    <row r="100" spans="1:12" ht="12.75">
      <c r="A100" s="267" t="s">
        <v>277</v>
      </c>
      <c r="B100" s="309">
        <v>801</v>
      </c>
      <c r="C100" s="309">
        <v>80120</v>
      </c>
      <c r="D100" s="74">
        <v>6588</v>
      </c>
      <c r="E100" s="298" t="s">
        <v>137</v>
      </c>
      <c r="F100" s="76">
        <v>5633180</v>
      </c>
      <c r="G100" s="76">
        <f>SUM(H100:K100)</f>
        <v>0</v>
      </c>
      <c r="H100" s="76"/>
      <c r="I100" s="74"/>
      <c r="J100" s="77"/>
      <c r="K100" s="85"/>
      <c r="L100" s="267" t="s">
        <v>257</v>
      </c>
    </row>
    <row r="101" spans="1:12" ht="27" customHeight="1">
      <c r="A101" s="268"/>
      <c r="B101" s="310"/>
      <c r="C101" s="310"/>
      <c r="D101" s="74">
        <v>6589</v>
      </c>
      <c r="E101" s="288"/>
      <c r="F101" s="76">
        <v>994090</v>
      </c>
      <c r="G101" s="76">
        <f>SUM(H101:J101)</f>
        <v>35000</v>
      </c>
      <c r="H101" s="76">
        <v>35000</v>
      </c>
      <c r="I101" s="76"/>
      <c r="J101" s="77"/>
      <c r="K101" s="85"/>
      <c r="L101" s="269"/>
    </row>
    <row r="102" spans="1:12" ht="12.75">
      <c r="A102" s="297"/>
      <c r="B102" s="323" t="s">
        <v>224</v>
      </c>
      <c r="C102" s="300"/>
      <c r="D102" s="300"/>
      <c r="E102" s="301"/>
      <c r="F102" s="109">
        <f>SUM(F100:F101)</f>
        <v>6627270</v>
      </c>
      <c r="G102" s="109">
        <f>SUM(G100:G101)</f>
        <v>35000</v>
      </c>
      <c r="H102" s="109">
        <f>SUM(H100:H101)</f>
        <v>35000</v>
      </c>
      <c r="I102" s="109">
        <f>SUM(I101)</f>
        <v>0</v>
      </c>
      <c r="J102" s="104"/>
      <c r="K102" s="104">
        <f>SUM(K100:K101)</f>
        <v>0</v>
      </c>
      <c r="L102" s="100"/>
    </row>
    <row r="103" spans="1:12" ht="42" customHeight="1">
      <c r="A103" s="84" t="s">
        <v>279</v>
      </c>
      <c r="B103" s="98">
        <v>801</v>
      </c>
      <c r="C103" s="98">
        <v>80120</v>
      </c>
      <c r="D103" s="74">
        <v>6060</v>
      </c>
      <c r="E103" s="75" t="s">
        <v>259</v>
      </c>
      <c r="F103" s="76">
        <v>18000</v>
      </c>
      <c r="G103" s="76">
        <f>SUM(H103)</f>
        <v>18000</v>
      </c>
      <c r="H103" s="76">
        <v>18000</v>
      </c>
      <c r="I103" s="74"/>
      <c r="J103" s="77"/>
      <c r="K103" s="85"/>
      <c r="L103" s="108" t="s">
        <v>257</v>
      </c>
    </row>
    <row r="104" spans="1:12" ht="12.75">
      <c r="A104" s="302" t="s">
        <v>260</v>
      </c>
      <c r="B104" s="307"/>
      <c r="C104" s="307"/>
      <c r="D104" s="307"/>
      <c r="E104" s="308"/>
      <c r="F104" s="127">
        <f>F102+F103</f>
        <v>6645270</v>
      </c>
      <c r="G104" s="127">
        <f>G102+G103</f>
        <v>53000</v>
      </c>
      <c r="H104" s="127">
        <f>SUM(H102:H103)</f>
        <v>53000</v>
      </c>
      <c r="I104" s="127">
        <f>SUM(I102:I103)</f>
        <v>0</v>
      </c>
      <c r="J104" s="127"/>
      <c r="K104" s="127">
        <f>SUM(K102:K103)</f>
        <v>0</v>
      </c>
      <c r="L104" s="130"/>
    </row>
    <row r="105" spans="1:12" ht="54" customHeight="1">
      <c r="A105" s="84" t="s">
        <v>281</v>
      </c>
      <c r="B105" s="110">
        <v>801</v>
      </c>
      <c r="C105" s="110">
        <v>80130</v>
      </c>
      <c r="D105" s="84">
        <v>6060</v>
      </c>
      <c r="E105" s="111" t="s">
        <v>261</v>
      </c>
      <c r="F105" s="112">
        <v>10000</v>
      </c>
      <c r="G105" s="113">
        <v>10000</v>
      </c>
      <c r="H105" s="113">
        <v>10000</v>
      </c>
      <c r="I105" s="113"/>
      <c r="J105" s="77"/>
      <c r="K105" s="114"/>
      <c r="L105" s="108" t="s">
        <v>257</v>
      </c>
    </row>
    <row r="106" spans="1:12" ht="37.5" customHeight="1">
      <c r="A106" s="115" t="s">
        <v>285</v>
      </c>
      <c r="B106" s="110">
        <v>801</v>
      </c>
      <c r="C106" s="110">
        <v>80130</v>
      </c>
      <c r="D106" s="84">
        <v>6050</v>
      </c>
      <c r="E106" s="111" t="s">
        <v>262</v>
      </c>
      <c r="F106" s="112">
        <v>940000</v>
      </c>
      <c r="G106" s="113">
        <v>940000</v>
      </c>
      <c r="H106" s="113">
        <v>0</v>
      </c>
      <c r="I106" s="113">
        <v>940000</v>
      </c>
      <c r="J106" s="77"/>
      <c r="K106" s="114"/>
      <c r="L106" s="108" t="s">
        <v>257</v>
      </c>
    </row>
    <row r="107" spans="1:12" ht="12.75">
      <c r="A107" s="302" t="s">
        <v>263</v>
      </c>
      <c r="B107" s="307"/>
      <c r="C107" s="307"/>
      <c r="D107" s="307"/>
      <c r="E107" s="308"/>
      <c r="F107" s="127">
        <f>F105+F106</f>
        <v>950000</v>
      </c>
      <c r="G107" s="127">
        <f>G105+G106</f>
        <v>950000</v>
      </c>
      <c r="H107" s="127">
        <f>H105+H106</f>
        <v>10000</v>
      </c>
      <c r="I107" s="127">
        <f>I106</f>
        <v>940000</v>
      </c>
      <c r="J107" s="127"/>
      <c r="K107" s="127"/>
      <c r="L107" s="130"/>
    </row>
    <row r="108" spans="1:12" ht="108" customHeight="1">
      <c r="A108" s="84" t="s">
        <v>288</v>
      </c>
      <c r="B108" s="116">
        <v>851</v>
      </c>
      <c r="C108" s="116">
        <v>85111</v>
      </c>
      <c r="D108" s="114">
        <v>6220</v>
      </c>
      <c r="E108" s="117" t="s">
        <v>412</v>
      </c>
      <c r="F108" s="118">
        <v>1050000</v>
      </c>
      <c r="G108" s="113">
        <v>1050000</v>
      </c>
      <c r="H108" s="113">
        <v>1050000</v>
      </c>
      <c r="I108" s="113">
        <v>0</v>
      </c>
      <c r="J108" s="77"/>
      <c r="K108" s="114"/>
      <c r="L108" s="84" t="s">
        <v>265</v>
      </c>
    </row>
    <row r="109" spans="1:12" ht="12.75">
      <c r="A109" s="302" t="s">
        <v>266</v>
      </c>
      <c r="B109" s="307"/>
      <c r="C109" s="307"/>
      <c r="D109" s="307"/>
      <c r="E109" s="308"/>
      <c r="F109" s="127">
        <f>SUM(F108)</f>
        <v>1050000</v>
      </c>
      <c r="G109" s="127">
        <f>SUM(G108)</f>
        <v>1050000</v>
      </c>
      <c r="H109" s="127">
        <f>SUM(H108)</f>
        <v>1050000</v>
      </c>
      <c r="I109" s="127">
        <f>I108</f>
        <v>0</v>
      </c>
      <c r="J109" s="127"/>
      <c r="K109" s="127"/>
      <c r="L109" s="130"/>
    </row>
    <row r="110" spans="1:12" ht="37.5" customHeight="1">
      <c r="A110" s="73" t="s">
        <v>294</v>
      </c>
      <c r="B110" s="105">
        <v>852</v>
      </c>
      <c r="C110" s="105">
        <v>85201</v>
      </c>
      <c r="D110" s="74">
        <v>6050</v>
      </c>
      <c r="E110" s="106" t="s">
        <v>268</v>
      </c>
      <c r="F110" s="107">
        <v>150000</v>
      </c>
      <c r="G110" s="76">
        <f>SUM(H110:K110)</f>
        <v>150000</v>
      </c>
      <c r="H110" s="76">
        <v>150000</v>
      </c>
      <c r="I110" s="76"/>
      <c r="J110" s="77"/>
      <c r="K110" s="74"/>
      <c r="L110" s="73" t="s">
        <v>269</v>
      </c>
    </row>
    <row r="111" spans="1:12" ht="38.25" customHeight="1">
      <c r="A111" s="84" t="s">
        <v>300</v>
      </c>
      <c r="B111" s="105">
        <v>852</v>
      </c>
      <c r="C111" s="105">
        <v>85201</v>
      </c>
      <c r="D111" s="74">
        <v>6050</v>
      </c>
      <c r="E111" s="106" t="s">
        <v>272</v>
      </c>
      <c r="F111" s="107">
        <v>600000</v>
      </c>
      <c r="G111" s="76">
        <f>SUM(H111:K111)</f>
        <v>200000</v>
      </c>
      <c r="H111" s="76">
        <v>200000</v>
      </c>
      <c r="I111" s="76"/>
      <c r="J111" s="77"/>
      <c r="K111" s="74"/>
      <c r="L111" s="84" t="s">
        <v>269</v>
      </c>
    </row>
    <row r="112" spans="1:12" ht="39" customHeight="1">
      <c r="A112" s="73" t="s">
        <v>301</v>
      </c>
      <c r="B112" s="116">
        <v>852</v>
      </c>
      <c r="C112" s="116">
        <v>85201</v>
      </c>
      <c r="D112" s="114">
        <v>6050</v>
      </c>
      <c r="E112" s="117" t="s">
        <v>274</v>
      </c>
      <c r="F112" s="118">
        <v>150000</v>
      </c>
      <c r="G112" s="113">
        <f>SUM(H112:K112)</f>
        <v>150000</v>
      </c>
      <c r="H112" s="113">
        <v>150000</v>
      </c>
      <c r="I112" s="113"/>
      <c r="J112" s="77"/>
      <c r="K112" s="114"/>
      <c r="L112" s="84" t="s">
        <v>269</v>
      </c>
    </row>
    <row r="113" spans="1:12" ht="12.75">
      <c r="A113" s="302" t="s">
        <v>275</v>
      </c>
      <c r="B113" s="307"/>
      <c r="C113" s="307"/>
      <c r="D113" s="307"/>
      <c r="E113" s="308"/>
      <c r="F113" s="127">
        <f>F110+F111+F112</f>
        <v>900000</v>
      </c>
      <c r="G113" s="127">
        <f>G110+G111+G112</f>
        <v>500000</v>
      </c>
      <c r="H113" s="127">
        <f>H110+H111+H112</f>
        <v>500000</v>
      </c>
      <c r="I113" s="127"/>
      <c r="J113" s="127"/>
      <c r="K113" s="127"/>
      <c r="L113" s="130"/>
    </row>
    <row r="114" spans="1:12" ht="49.5" customHeight="1">
      <c r="A114" s="73" t="s">
        <v>302</v>
      </c>
      <c r="B114" s="105">
        <v>852</v>
      </c>
      <c r="C114" s="105">
        <v>85202</v>
      </c>
      <c r="D114" s="74">
        <v>6050</v>
      </c>
      <c r="E114" s="106" t="s">
        <v>314</v>
      </c>
      <c r="F114" s="107">
        <v>500000</v>
      </c>
      <c r="G114" s="76">
        <f>SUM(H114:K114)</f>
        <v>100000</v>
      </c>
      <c r="H114" s="76">
        <v>100000</v>
      </c>
      <c r="I114" s="76"/>
      <c r="J114" s="77"/>
      <c r="K114" s="74"/>
      <c r="L114" s="84" t="s">
        <v>269</v>
      </c>
    </row>
    <row r="115" spans="1:12" ht="34.5" customHeight="1">
      <c r="A115" s="73" t="s">
        <v>321</v>
      </c>
      <c r="B115" s="105">
        <v>852</v>
      </c>
      <c r="C115" s="105">
        <v>85202</v>
      </c>
      <c r="D115" s="74">
        <v>6050</v>
      </c>
      <c r="E115" s="106" t="s">
        <v>278</v>
      </c>
      <c r="F115" s="107">
        <v>340000</v>
      </c>
      <c r="G115" s="76">
        <f>SUM(H115:K115)</f>
        <v>140000</v>
      </c>
      <c r="H115" s="76">
        <v>140000</v>
      </c>
      <c r="I115" s="76"/>
      <c r="J115" s="77"/>
      <c r="K115" s="74"/>
      <c r="L115" s="84" t="s">
        <v>269</v>
      </c>
    </row>
    <row r="116" spans="1:12" ht="39" customHeight="1">
      <c r="A116" s="73" t="s">
        <v>322</v>
      </c>
      <c r="B116" s="116">
        <v>852</v>
      </c>
      <c r="C116" s="116">
        <v>85202</v>
      </c>
      <c r="D116" s="114">
        <v>6050</v>
      </c>
      <c r="E116" s="117" t="s">
        <v>280</v>
      </c>
      <c r="F116" s="118">
        <v>91000</v>
      </c>
      <c r="G116" s="113">
        <v>91000</v>
      </c>
      <c r="H116" s="113">
        <v>26000</v>
      </c>
      <c r="I116" s="113"/>
      <c r="J116" s="77" t="s">
        <v>437</v>
      </c>
      <c r="K116" s="114"/>
      <c r="L116" s="84" t="s">
        <v>269</v>
      </c>
    </row>
    <row r="117" spans="1:12" ht="12.75">
      <c r="A117" s="302" t="s">
        <v>327</v>
      </c>
      <c r="B117" s="307"/>
      <c r="C117" s="307"/>
      <c r="D117" s="307"/>
      <c r="E117" s="308"/>
      <c r="F117" s="127">
        <f>SUM(F114:F116)</f>
        <v>931000</v>
      </c>
      <c r="G117" s="127">
        <f>SUM(G114:G116)</f>
        <v>331000</v>
      </c>
      <c r="H117" s="127">
        <f>SUM(H114:H116)</f>
        <v>266000</v>
      </c>
      <c r="I117" s="127"/>
      <c r="J117" s="127">
        <v>65000</v>
      </c>
      <c r="K117" s="127"/>
      <c r="L117" s="130"/>
    </row>
    <row r="118" spans="1:12" ht="12.75">
      <c r="A118" s="318" t="s">
        <v>323</v>
      </c>
      <c r="B118" s="318">
        <v>852</v>
      </c>
      <c r="C118" s="318">
        <v>85218</v>
      </c>
      <c r="D118" s="100">
        <v>6068</v>
      </c>
      <c r="E118" s="320" t="s">
        <v>282</v>
      </c>
      <c r="F118" s="102">
        <v>15715</v>
      </c>
      <c r="G118" s="102">
        <v>15715</v>
      </c>
      <c r="H118" s="102"/>
      <c r="I118" s="102"/>
      <c r="J118" s="102"/>
      <c r="K118" s="102">
        <v>15715</v>
      </c>
      <c r="L118" s="100" t="s">
        <v>269</v>
      </c>
    </row>
    <row r="119" spans="1:12" ht="25.5" customHeight="1">
      <c r="A119" s="319"/>
      <c r="B119" s="319"/>
      <c r="C119" s="319"/>
      <c r="D119" s="100">
        <v>6069</v>
      </c>
      <c r="E119" s="321"/>
      <c r="F119" s="102">
        <v>3585</v>
      </c>
      <c r="G119" s="102">
        <v>3585</v>
      </c>
      <c r="H119" s="102"/>
      <c r="I119" s="102"/>
      <c r="J119" s="102"/>
      <c r="K119" s="102">
        <v>3585</v>
      </c>
      <c r="L119" s="100" t="s">
        <v>269</v>
      </c>
    </row>
    <row r="120" spans="1:12" ht="12.75">
      <c r="A120" s="140"/>
      <c r="B120" s="141" t="s">
        <v>283</v>
      </c>
      <c r="C120" s="141"/>
      <c r="D120" s="141" t="s">
        <v>284</v>
      </c>
      <c r="E120" s="142"/>
      <c r="F120" s="127">
        <f>F118+F119</f>
        <v>19300</v>
      </c>
      <c r="G120" s="127">
        <f>G118+G119</f>
        <v>19300</v>
      </c>
      <c r="H120" s="127"/>
      <c r="I120" s="127"/>
      <c r="J120" s="127"/>
      <c r="K120" s="127">
        <f>K118+K119</f>
        <v>19300</v>
      </c>
      <c r="L120" s="130"/>
    </row>
    <row r="121" spans="1:12" ht="39.75" customHeight="1">
      <c r="A121" s="84" t="s">
        <v>324</v>
      </c>
      <c r="B121" s="116">
        <v>853</v>
      </c>
      <c r="C121" s="116">
        <v>85333</v>
      </c>
      <c r="D121" s="114">
        <v>6060</v>
      </c>
      <c r="E121" s="117" t="s">
        <v>286</v>
      </c>
      <c r="F121" s="118">
        <v>10000</v>
      </c>
      <c r="G121" s="113">
        <f>SUM(H121:K121)</f>
        <v>10000</v>
      </c>
      <c r="H121" s="113">
        <v>10000</v>
      </c>
      <c r="I121" s="113"/>
      <c r="J121" s="77"/>
      <c r="K121" s="114"/>
      <c r="L121" s="84" t="s">
        <v>287</v>
      </c>
    </row>
    <row r="122" spans="1:12" ht="39.75" customHeight="1">
      <c r="A122" s="84" t="s">
        <v>325</v>
      </c>
      <c r="B122" s="116">
        <v>853</v>
      </c>
      <c r="C122" s="116">
        <v>85333</v>
      </c>
      <c r="D122" s="114">
        <v>6050</v>
      </c>
      <c r="E122" s="117" t="s">
        <v>289</v>
      </c>
      <c r="F122" s="118">
        <v>35000</v>
      </c>
      <c r="G122" s="113">
        <f>SUM(H122:K122)</f>
        <v>35000</v>
      </c>
      <c r="H122" s="113">
        <v>35000</v>
      </c>
      <c r="I122" s="113"/>
      <c r="J122" s="77"/>
      <c r="K122" s="114"/>
      <c r="L122" s="84" t="s">
        <v>287</v>
      </c>
    </row>
    <row r="123" spans="1:12" s="131" customFormat="1" ht="12.75">
      <c r="A123" s="302" t="s">
        <v>290</v>
      </c>
      <c r="B123" s="307"/>
      <c r="C123" s="307"/>
      <c r="D123" s="307"/>
      <c r="E123" s="308"/>
      <c r="F123" s="127">
        <f>SUM(F121:F122)</f>
        <v>45000</v>
      </c>
      <c r="G123" s="127">
        <f>SUM(G121:G122)</f>
        <v>45000</v>
      </c>
      <c r="H123" s="127">
        <f>SUM(H121:H122)</f>
        <v>45000</v>
      </c>
      <c r="I123" s="127"/>
      <c r="J123" s="127"/>
      <c r="K123" s="127"/>
      <c r="L123" s="130"/>
    </row>
    <row r="124" spans="1:12" ht="12.75">
      <c r="A124" s="267" t="s">
        <v>346</v>
      </c>
      <c r="B124" s="267">
        <v>854</v>
      </c>
      <c r="C124" s="267">
        <v>85403</v>
      </c>
      <c r="D124" s="74">
        <v>6058</v>
      </c>
      <c r="E124" s="316" t="s">
        <v>291</v>
      </c>
      <c r="F124" s="76">
        <v>17113761</v>
      </c>
      <c r="G124" s="76">
        <v>0</v>
      </c>
      <c r="H124" s="76"/>
      <c r="I124" s="74"/>
      <c r="J124" s="77"/>
      <c r="K124" s="85">
        <v>0</v>
      </c>
      <c r="L124" s="73" t="s">
        <v>292</v>
      </c>
    </row>
    <row r="125" spans="1:12" ht="42.75" customHeight="1">
      <c r="A125" s="269"/>
      <c r="B125" s="269"/>
      <c r="C125" s="269"/>
      <c r="D125" s="74">
        <v>6059</v>
      </c>
      <c r="E125" s="317"/>
      <c r="F125" s="76">
        <v>3020076</v>
      </c>
      <c r="G125" s="76">
        <v>20000</v>
      </c>
      <c r="H125" s="76">
        <v>20000</v>
      </c>
      <c r="I125" s="76"/>
      <c r="J125" s="77"/>
      <c r="K125" s="85"/>
      <c r="L125" s="73" t="s">
        <v>292</v>
      </c>
    </row>
    <row r="126" spans="1:12" ht="12.75">
      <c r="A126" s="302" t="s">
        <v>293</v>
      </c>
      <c r="B126" s="307"/>
      <c r="C126" s="307"/>
      <c r="D126" s="307"/>
      <c r="E126" s="308"/>
      <c r="F126" s="127">
        <f>SUM(F124:F125)</f>
        <v>20133837</v>
      </c>
      <c r="G126" s="127">
        <f>SUM(G124:G125)</f>
        <v>20000</v>
      </c>
      <c r="H126" s="127">
        <f>SUM(H124:H125)</f>
        <v>20000</v>
      </c>
      <c r="I126" s="127">
        <f>SUM(I124:I125)</f>
        <v>0</v>
      </c>
      <c r="J126" s="127"/>
      <c r="K126" s="127">
        <f>SUM(K124:K125)</f>
        <v>0</v>
      </c>
      <c r="L126" s="130"/>
    </row>
    <row r="127" spans="1:12" ht="34.5" customHeight="1">
      <c r="A127" s="99" t="s">
        <v>326</v>
      </c>
      <c r="B127" s="100">
        <v>854</v>
      </c>
      <c r="C127" s="100">
        <v>85420</v>
      </c>
      <c r="D127" s="100">
        <v>6060</v>
      </c>
      <c r="E127" s="119" t="s">
        <v>295</v>
      </c>
      <c r="F127" s="102">
        <v>50000</v>
      </c>
      <c r="G127" s="102">
        <v>50000</v>
      </c>
      <c r="H127" s="102">
        <v>50000</v>
      </c>
      <c r="I127" s="102"/>
      <c r="J127" s="102"/>
      <c r="K127" s="109"/>
      <c r="L127" s="100" t="s">
        <v>257</v>
      </c>
    </row>
    <row r="128" spans="1:12" ht="12.75">
      <c r="A128" s="302" t="s">
        <v>331</v>
      </c>
      <c r="B128" s="307"/>
      <c r="C128" s="307"/>
      <c r="D128" s="307"/>
      <c r="E128" s="308"/>
      <c r="F128" s="127">
        <f>F127</f>
        <v>50000</v>
      </c>
      <c r="G128" s="127">
        <f>G127</f>
        <v>50000</v>
      </c>
      <c r="H128" s="127">
        <f>H127</f>
        <v>50000</v>
      </c>
      <c r="I128" s="127"/>
      <c r="J128" s="127"/>
      <c r="K128" s="127"/>
      <c r="L128" s="130"/>
    </row>
    <row r="129" spans="1:12" ht="45" customHeight="1">
      <c r="A129" s="313" t="s">
        <v>296</v>
      </c>
      <c r="B129" s="314"/>
      <c r="C129" s="314"/>
      <c r="D129" s="314"/>
      <c r="E129" s="315"/>
      <c r="F129" s="132">
        <f>F85+F87+F90+F92+F94+F96+F99+F104+F107+F109+F113+F117+F120+F123+F126+F128</f>
        <v>130136437</v>
      </c>
      <c r="G129" s="132">
        <f>G85+G87+G90+G92+G94+G96+G99+G104+G107+G109+G113+G117+G120+G123+G126+G128</f>
        <v>14485055</v>
      </c>
      <c r="H129" s="132">
        <f>H85++H87+H90+H92+H94+H96+H99+H104+H107+H109+H113+H117+H120+H123+H126+H128</f>
        <v>3759700</v>
      </c>
      <c r="I129" s="132">
        <f>I85+I90+I107+I126</f>
        <v>6500000</v>
      </c>
      <c r="J129" s="133" t="s">
        <v>438</v>
      </c>
      <c r="K129" s="132">
        <f>K85+K87+K90+K92+K94+K96+K99+K104+K120+K126</f>
        <v>926309</v>
      </c>
      <c r="L129" s="134" t="s">
        <v>104</v>
      </c>
    </row>
    <row r="130" spans="1:12" ht="12.75">
      <c r="A130" s="135"/>
      <c r="B130" s="135"/>
      <c r="C130" s="135"/>
      <c r="D130" s="135"/>
      <c r="E130" s="135"/>
      <c r="F130" s="136"/>
      <c r="G130" s="136"/>
      <c r="H130" s="136"/>
      <c r="I130" s="136"/>
      <c r="J130" s="137">
        <v>3299046</v>
      </c>
      <c r="K130" s="135"/>
      <c r="L130" s="135"/>
    </row>
    <row r="131" ht="3" customHeight="1"/>
    <row r="132" spans="2:8" ht="12.75">
      <c r="B132" s="149" t="s">
        <v>328</v>
      </c>
      <c r="C132" s="149"/>
      <c r="D132" s="149"/>
      <c r="E132" s="149"/>
      <c r="F132" s="149"/>
      <c r="G132" s="149"/>
      <c r="H132" s="149"/>
    </row>
    <row r="133" spans="2:8" ht="12.75">
      <c r="B133" s="149" t="s">
        <v>329</v>
      </c>
      <c r="C133" s="149"/>
      <c r="D133" s="149"/>
      <c r="E133" s="149"/>
      <c r="F133" s="149"/>
      <c r="G133" s="149"/>
      <c r="H133" s="149"/>
    </row>
    <row r="134" spans="2:8" ht="12.75">
      <c r="B134" s="149" t="s">
        <v>330</v>
      </c>
      <c r="C134" s="149"/>
      <c r="D134" s="149"/>
      <c r="E134" s="149"/>
      <c r="F134" s="149"/>
      <c r="G134" s="149"/>
      <c r="H134" s="149"/>
    </row>
    <row r="135" ht="4.5" customHeight="1" hidden="1"/>
    <row r="136" spans="1:8" ht="12.75">
      <c r="A136" t="s">
        <v>347</v>
      </c>
      <c r="B136" s="150"/>
      <c r="C136" s="150"/>
      <c r="D136" s="150"/>
      <c r="E136" s="150"/>
      <c r="F136" s="150"/>
      <c r="G136" s="150"/>
      <c r="H136" s="150"/>
    </row>
    <row r="137" spans="2:8" ht="12.75">
      <c r="B137" s="150"/>
      <c r="C137" s="150"/>
      <c r="D137" s="150"/>
      <c r="E137" s="150"/>
      <c r="F137" s="150"/>
      <c r="G137" s="150"/>
      <c r="H137" s="150"/>
    </row>
    <row r="138" spans="2:8" ht="12.75">
      <c r="B138" s="150"/>
      <c r="C138" s="150"/>
      <c r="D138" s="150"/>
      <c r="E138" s="150"/>
      <c r="F138" s="150"/>
      <c r="G138" s="150"/>
      <c r="H138" s="150"/>
    </row>
  </sheetData>
  <sheetProtection/>
  <mergeCells count="117">
    <mergeCell ref="A99:E99"/>
    <mergeCell ref="A100:A102"/>
    <mergeCell ref="B100:B101"/>
    <mergeCell ref="C100:C101"/>
    <mergeCell ref="A126:E126"/>
    <mergeCell ref="A104:E104"/>
    <mergeCell ref="A107:E107"/>
    <mergeCell ref="A109:E109"/>
    <mergeCell ref="A113:E113"/>
    <mergeCell ref="A117:E117"/>
    <mergeCell ref="A118:A119"/>
    <mergeCell ref="B118:B119"/>
    <mergeCell ref="C118:C119"/>
    <mergeCell ref="E118:E119"/>
    <mergeCell ref="J1:L1"/>
    <mergeCell ref="J2:L2"/>
    <mergeCell ref="J3:L3"/>
    <mergeCell ref="B102:E102"/>
    <mergeCell ref="A85:E85"/>
    <mergeCell ref="B87:E87"/>
    <mergeCell ref="A128:E128"/>
    <mergeCell ref="A129:E129"/>
    <mergeCell ref="A123:E123"/>
    <mergeCell ref="A124:A125"/>
    <mergeCell ref="B124:B125"/>
    <mergeCell ref="C124:C125"/>
    <mergeCell ref="E124:E125"/>
    <mergeCell ref="A90:E90"/>
    <mergeCell ref="A94:E94"/>
    <mergeCell ref="A96:E96"/>
    <mergeCell ref="A97:A98"/>
    <mergeCell ref="B97:B98"/>
    <mergeCell ref="C97:C98"/>
    <mergeCell ref="E97:E98"/>
    <mergeCell ref="E100:E101"/>
    <mergeCell ref="A79:A81"/>
    <mergeCell ref="B79:B80"/>
    <mergeCell ref="C79:C80"/>
    <mergeCell ref="E79:E80"/>
    <mergeCell ref="L79:L80"/>
    <mergeCell ref="B81:E81"/>
    <mergeCell ref="L100:L101"/>
    <mergeCell ref="A92:E92"/>
    <mergeCell ref="B84:E84"/>
    <mergeCell ref="A76:A78"/>
    <mergeCell ref="B76:B77"/>
    <mergeCell ref="C76:C77"/>
    <mergeCell ref="E76:E77"/>
    <mergeCell ref="L76:L77"/>
    <mergeCell ref="B78:E78"/>
    <mergeCell ref="A73:A75"/>
    <mergeCell ref="B73:B74"/>
    <mergeCell ref="C73:C74"/>
    <mergeCell ref="E73:E74"/>
    <mergeCell ref="L73:L74"/>
    <mergeCell ref="B75:E75"/>
    <mergeCell ref="A70:A72"/>
    <mergeCell ref="B70:B71"/>
    <mergeCell ref="C70:C71"/>
    <mergeCell ref="E70:E71"/>
    <mergeCell ref="L70:L71"/>
    <mergeCell ref="B72:E72"/>
    <mergeCell ref="A67:A69"/>
    <mergeCell ref="B67:B68"/>
    <mergeCell ref="C67:C68"/>
    <mergeCell ref="E67:E68"/>
    <mergeCell ref="L67:L68"/>
    <mergeCell ref="B69:E69"/>
    <mergeCell ref="C61:C62"/>
    <mergeCell ref="E61:E62"/>
    <mergeCell ref="L61:L62"/>
    <mergeCell ref="B63:E63"/>
    <mergeCell ref="A64:A66"/>
    <mergeCell ref="B64:B65"/>
    <mergeCell ref="C64:C65"/>
    <mergeCell ref="E64:E65"/>
    <mergeCell ref="L64:L65"/>
    <mergeCell ref="B66:E66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L58:L59"/>
    <mergeCell ref="B60:E60"/>
    <mergeCell ref="A61:A63"/>
    <mergeCell ref="B61:B62"/>
    <mergeCell ref="A5:L5"/>
    <mergeCell ref="A7:A11"/>
    <mergeCell ref="B7:B11"/>
    <mergeCell ref="C7:C11"/>
    <mergeCell ref="D7:D11"/>
    <mergeCell ref="E7:E11"/>
    <mergeCell ref="J51:J53"/>
    <mergeCell ref="K51:K53"/>
    <mergeCell ref="A82:A84"/>
    <mergeCell ref="B51:B53"/>
    <mergeCell ref="C51:C53"/>
    <mergeCell ref="E51:E53"/>
    <mergeCell ref="A58:A60"/>
    <mergeCell ref="B58:B59"/>
    <mergeCell ref="C58:C59"/>
    <mergeCell ref="E58:E59"/>
    <mergeCell ref="A51:A53"/>
    <mergeCell ref="L51:L53"/>
    <mergeCell ref="B82:B83"/>
    <mergeCell ref="C82:C83"/>
    <mergeCell ref="E82:E83"/>
    <mergeCell ref="D51:D53"/>
    <mergeCell ref="F51:F53"/>
    <mergeCell ref="G51:G53"/>
    <mergeCell ref="H51:H53"/>
    <mergeCell ref="I51:I5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view="pageLayout" zoomScaleSheetLayoutView="100" workbookViewId="0" topLeftCell="E1">
      <selection activeCell="E60" sqref="E60"/>
    </sheetView>
  </sheetViews>
  <sheetFormatPr defaultColWidth="9.00390625" defaultRowHeight="12.75"/>
  <cols>
    <col min="1" max="1" width="3.00390625" style="17" customWidth="1"/>
    <col min="2" max="2" width="4.625" style="17" customWidth="1"/>
    <col min="3" max="3" width="5.375" style="17" customWidth="1"/>
    <col min="4" max="4" width="4.625" style="17" customWidth="1"/>
    <col min="5" max="5" width="30.625" style="17" customWidth="1"/>
    <col min="6" max="6" width="11.125" style="17" customWidth="1"/>
    <col min="7" max="7" width="10.25390625" style="17" customWidth="1"/>
    <col min="8" max="8" width="9.375" style="17" customWidth="1"/>
    <col min="9" max="9" width="8.625" style="17" customWidth="1"/>
    <col min="10" max="10" width="9.25390625" style="17" customWidth="1"/>
    <col min="11" max="11" width="10.25390625" style="17" customWidth="1"/>
    <col min="12" max="12" width="10.625" style="17" customWidth="1"/>
    <col min="13" max="13" width="10.25390625" style="17" customWidth="1"/>
    <col min="14" max="14" width="16.125" style="17" customWidth="1"/>
    <col min="15" max="16384" width="9.125" style="17" customWidth="1"/>
  </cols>
  <sheetData>
    <row r="1" spans="1:14" ht="18.75">
      <c r="A1" s="330" t="s">
        <v>385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6" t="s">
        <v>37</v>
      </c>
    </row>
    <row r="3" spans="1:14" s="191" customFormat="1" ht="19.5" customHeight="1">
      <c r="A3" s="331" t="s">
        <v>36</v>
      </c>
      <c r="B3" s="331" t="s">
        <v>35</v>
      </c>
      <c r="C3" s="331" t="s">
        <v>172</v>
      </c>
      <c r="D3" s="331" t="s">
        <v>386</v>
      </c>
      <c r="E3" s="332" t="s">
        <v>387</v>
      </c>
      <c r="F3" s="332" t="s">
        <v>174</v>
      </c>
      <c r="G3" s="332" t="s">
        <v>88</v>
      </c>
      <c r="H3" s="332"/>
      <c r="I3" s="332"/>
      <c r="J3" s="332"/>
      <c r="K3" s="332"/>
      <c r="L3" s="332"/>
      <c r="M3" s="332"/>
      <c r="N3" s="332" t="s">
        <v>175</v>
      </c>
    </row>
    <row r="4" spans="1:14" s="191" customFormat="1" ht="19.5" customHeight="1">
      <c r="A4" s="331"/>
      <c r="B4" s="331"/>
      <c r="C4" s="331"/>
      <c r="D4" s="331"/>
      <c r="E4" s="332"/>
      <c r="F4" s="332"/>
      <c r="G4" s="332" t="s">
        <v>388</v>
      </c>
      <c r="H4" s="332" t="s">
        <v>177</v>
      </c>
      <c r="I4" s="332"/>
      <c r="J4" s="332"/>
      <c r="K4" s="332"/>
      <c r="L4" s="332" t="s">
        <v>117</v>
      </c>
      <c r="M4" s="332" t="s">
        <v>118</v>
      </c>
      <c r="N4" s="332"/>
    </row>
    <row r="5" spans="1:14" s="191" customFormat="1" ht="29.25" customHeight="1">
      <c r="A5" s="331"/>
      <c r="B5" s="331"/>
      <c r="C5" s="331"/>
      <c r="D5" s="331"/>
      <c r="E5" s="332"/>
      <c r="F5" s="332"/>
      <c r="G5" s="332"/>
      <c r="H5" s="332" t="s">
        <v>178</v>
      </c>
      <c r="I5" s="332" t="s">
        <v>179</v>
      </c>
      <c r="J5" s="332" t="s">
        <v>389</v>
      </c>
      <c r="K5" s="332" t="s">
        <v>181</v>
      </c>
      <c r="L5" s="332"/>
      <c r="M5" s="332"/>
      <c r="N5" s="332"/>
    </row>
    <row r="6" spans="1:14" s="191" customFormat="1" ht="20.25" customHeight="1">
      <c r="A6" s="331"/>
      <c r="B6" s="331"/>
      <c r="C6" s="331"/>
      <c r="D6" s="331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4" s="191" customFormat="1" ht="19.5" customHeight="1">
      <c r="A7" s="331"/>
      <c r="B7" s="331"/>
      <c r="C7" s="331"/>
      <c r="D7" s="331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4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</row>
    <row r="9" spans="1:14" ht="30.75" customHeight="1">
      <c r="A9" s="267" t="s">
        <v>30</v>
      </c>
      <c r="B9" s="267">
        <v>600</v>
      </c>
      <c r="C9" s="267">
        <v>60014</v>
      </c>
      <c r="D9" s="74">
        <v>6058</v>
      </c>
      <c r="E9" s="298" t="s">
        <v>390</v>
      </c>
      <c r="F9" s="76">
        <f>G9+L9+M9</f>
        <v>20190194</v>
      </c>
      <c r="G9" s="76"/>
      <c r="H9" s="76"/>
      <c r="I9" s="74"/>
      <c r="J9" s="77"/>
      <c r="K9" s="85"/>
      <c r="L9" s="76">
        <v>2323710</v>
      </c>
      <c r="M9" s="76">
        <v>17866484</v>
      </c>
      <c r="N9" s="267" t="s">
        <v>183</v>
      </c>
    </row>
    <row r="10" spans="1:14" ht="33" customHeight="1">
      <c r="A10" s="269"/>
      <c r="B10" s="269"/>
      <c r="C10" s="269"/>
      <c r="D10" s="74">
        <v>6059</v>
      </c>
      <c r="E10" s="288"/>
      <c r="F10" s="76">
        <f>G10+L10+M10</f>
        <v>3562975</v>
      </c>
      <c r="G10" s="76">
        <v>20000</v>
      </c>
      <c r="H10" s="76">
        <v>20000</v>
      </c>
      <c r="I10" s="74"/>
      <c r="J10" s="77"/>
      <c r="K10" s="85"/>
      <c r="L10" s="76">
        <v>590066</v>
      </c>
      <c r="M10" s="76">
        <v>2952909</v>
      </c>
      <c r="N10" s="269"/>
    </row>
    <row r="11" spans="1:14" ht="18" customHeight="1">
      <c r="A11" s="333" t="s">
        <v>224</v>
      </c>
      <c r="B11" s="334"/>
      <c r="C11" s="334"/>
      <c r="D11" s="334"/>
      <c r="E11" s="335"/>
      <c r="F11" s="192">
        <f>SUM(F9:F10)</f>
        <v>23753169</v>
      </c>
      <c r="G11" s="192">
        <f>SUM(G9:G10)</f>
        <v>20000</v>
      </c>
      <c r="H11" s="192">
        <f>SUM(H9:H10)</f>
        <v>20000</v>
      </c>
      <c r="I11" s="193">
        <v>0</v>
      </c>
      <c r="J11" s="194">
        <v>0</v>
      </c>
      <c r="K11" s="195">
        <f>SUM(K9:K10)</f>
        <v>0</v>
      </c>
      <c r="L11" s="192">
        <f>SUM(L9:L10)</f>
        <v>2913776</v>
      </c>
      <c r="M11" s="192">
        <f>SUM(M9:M10)</f>
        <v>20819393</v>
      </c>
      <c r="N11" s="196"/>
    </row>
    <row r="12" spans="1:14" ht="42" customHeight="1">
      <c r="A12" s="267" t="s">
        <v>29</v>
      </c>
      <c r="B12" s="267">
        <v>600</v>
      </c>
      <c r="C12" s="267">
        <v>60014</v>
      </c>
      <c r="D12" s="74">
        <v>6058</v>
      </c>
      <c r="E12" s="298" t="s">
        <v>391</v>
      </c>
      <c r="F12" s="76">
        <v>2237715</v>
      </c>
      <c r="G12" s="76">
        <v>578365</v>
      </c>
      <c r="H12" s="76"/>
      <c r="I12" s="74"/>
      <c r="J12" s="88"/>
      <c r="K12" s="85">
        <v>578365</v>
      </c>
      <c r="L12" s="76">
        <v>874514</v>
      </c>
      <c r="M12" s="76">
        <v>784836</v>
      </c>
      <c r="N12" s="267" t="s">
        <v>183</v>
      </c>
    </row>
    <row r="13" spans="1:14" ht="53.25" customHeight="1">
      <c r="A13" s="269"/>
      <c r="B13" s="269"/>
      <c r="C13" s="269"/>
      <c r="D13" s="74">
        <v>6059</v>
      </c>
      <c r="E13" s="288"/>
      <c r="F13" s="76">
        <v>394891</v>
      </c>
      <c r="G13" s="76">
        <v>102065</v>
      </c>
      <c r="H13" s="76">
        <v>51033</v>
      </c>
      <c r="I13" s="74"/>
      <c r="J13" s="77" t="s">
        <v>308</v>
      </c>
      <c r="K13" s="85"/>
      <c r="L13" s="76">
        <v>154326</v>
      </c>
      <c r="M13" s="76">
        <v>138500</v>
      </c>
      <c r="N13" s="269"/>
    </row>
    <row r="14" spans="1:14" ht="18.75" customHeight="1">
      <c r="A14" s="333" t="s">
        <v>224</v>
      </c>
      <c r="B14" s="334"/>
      <c r="C14" s="334"/>
      <c r="D14" s="334"/>
      <c r="E14" s="335"/>
      <c r="F14" s="192">
        <f>SUM(F12:F13)</f>
        <v>2632606</v>
      </c>
      <c r="G14" s="192">
        <f>SUM(G12:G13)</f>
        <v>680430</v>
      </c>
      <c r="H14" s="192">
        <f>SUM(H12:H13)</f>
        <v>51033</v>
      </c>
      <c r="I14" s="193">
        <v>0</v>
      </c>
      <c r="J14" s="195">
        <v>51032</v>
      </c>
      <c r="K14" s="195">
        <f>SUM(K12:K13)</f>
        <v>578365</v>
      </c>
      <c r="L14" s="195">
        <f>SUM(L12:L13)</f>
        <v>1028840</v>
      </c>
      <c r="M14" s="195">
        <f>SUM(M12:M13)</f>
        <v>923336</v>
      </c>
      <c r="N14" s="196"/>
    </row>
    <row r="15" spans="1:14" ht="38.25" customHeight="1">
      <c r="A15" s="267" t="s">
        <v>27</v>
      </c>
      <c r="B15" s="267">
        <v>600</v>
      </c>
      <c r="C15" s="267">
        <v>60014</v>
      </c>
      <c r="D15" s="74">
        <v>6058</v>
      </c>
      <c r="E15" s="298" t="s">
        <v>392</v>
      </c>
      <c r="F15" s="76">
        <v>10350450</v>
      </c>
      <c r="G15" s="76"/>
      <c r="H15" s="76"/>
      <c r="I15" s="74"/>
      <c r="J15" s="77"/>
      <c r="K15" s="85"/>
      <c r="L15" s="76">
        <f>F15</f>
        <v>10350450</v>
      </c>
      <c r="M15" s="76"/>
      <c r="N15" s="267" t="s">
        <v>183</v>
      </c>
    </row>
    <row r="16" spans="1:14" ht="45.75" customHeight="1">
      <c r="A16" s="269"/>
      <c r="B16" s="269"/>
      <c r="C16" s="269"/>
      <c r="D16" s="74">
        <v>6059</v>
      </c>
      <c r="E16" s="288"/>
      <c r="F16" s="76">
        <v>1826550</v>
      </c>
      <c r="G16" s="76">
        <v>100000</v>
      </c>
      <c r="H16" s="76">
        <v>100000</v>
      </c>
      <c r="I16" s="76"/>
      <c r="J16" s="77"/>
      <c r="K16" s="85"/>
      <c r="L16" s="76">
        <f>F16-G16</f>
        <v>1726550</v>
      </c>
      <c r="M16" s="76"/>
      <c r="N16" s="269"/>
    </row>
    <row r="17" spans="1:14" ht="19.5" customHeight="1">
      <c r="A17" s="333" t="s">
        <v>224</v>
      </c>
      <c r="B17" s="334"/>
      <c r="C17" s="334"/>
      <c r="D17" s="334"/>
      <c r="E17" s="335"/>
      <c r="F17" s="192">
        <f>SUM(F15:F16)</f>
        <v>12177000</v>
      </c>
      <c r="G17" s="192">
        <f>SUM(G15:G16)</f>
        <v>100000</v>
      </c>
      <c r="H17" s="192">
        <f>SUM(H15:H16)</f>
        <v>100000</v>
      </c>
      <c r="I17" s="192">
        <v>0</v>
      </c>
      <c r="J17" s="194">
        <v>0</v>
      </c>
      <c r="K17" s="195">
        <f>SUM(K15:K16)</f>
        <v>0</v>
      </c>
      <c r="L17" s="192">
        <f>SUM(L15:L16)</f>
        <v>12077000</v>
      </c>
      <c r="M17" s="192">
        <f>SUM(M15:M16)</f>
        <v>0</v>
      </c>
      <c r="N17" s="196"/>
    </row>
    <row r="18" spans="1:14" ht="27.75" customHeight="1">
      <c r="A18" s="267" t="s">
        <v>25</v>
      </c>
      <c r="B18" s="267">
        <v>600</v>
      </c>
      <c r="C18" s="267">
        <v>60014</v>
      </c>
      <c r="D18" s="74">
        <v>6058</v>
      </c>
      <c r="E18" s="298" t="s">
        <v>229</v>
      </c>
      <c r="F18" s="76">
        <v>2347806</v>
      </c>
      <c r="G18" s="76">
        <f>SUM(H18:K18)</f>
        <v>255017</v>
      </c>
      <c r="H18" s="76"/>
      <c r="I18" s="74"/>
      <c r="J18" s="77"/>
      <c r="K18" s="85">
        <v>255017</v>
      </c>
      <c r="L18" s="76">
        <v>2092789</v>
      </c>
      <c r="M18" s="76"/>
      <c r="N18" s="267" t="s">
        <v>183</v>
      </c>
    </row>
    <row r="19" spans="1:14" ht="27.75" customHeight="1">
      <c r="A19" s="269"/>
      <c r="B19" s="269"/>
      <c r="C19" s="269"/>
      <c r="D19" s="74">
        <v>6059</v>
      </c>
      <c r="E19" s="288"/>
      <c r="F19" s="76">
        <v>414319</v>
      </c>
      <c r="G19" s="76">
        <f>SUM(H19:K19)</f>
        <v>45003</v>
      </c>
      <c r="H19" s="76">
        <v>45003</v>
      </c>
      <c r="I19" s="74"/>
      <c r="J19" s="77"/>
      <c r="K19" s="85"/>
      <c r="L19" s="76">
        <v>369316</v>
      </c>
      <c r="M19" s="76"/>
      <c r="N19" s="269"/>
    </row>
    <row r="20" spans="1:14" ht="19.5" customHeight="1">
      <c r="A20" s="333" t="s">
        <v>224</v>
      </c>
      <c r="B20" s="334"/>
      <c r="C20" s="334"/>
      <c r="D20" s="334"/>
      <c r="E20" s="335"/>
      <c r="F20" s="192">
        <f>SUM(F18:F19)</f>
        <v>2762125</v>
      </c>
      <c r="G20" s="192">
        <f>SUM(G18:G19)</f>
        <v>300020</v>
      </c>
      <c r="H20" s="192">
        <f>SUM(H18:H19)</f>
        <v>45003</v>
      </c>
      <c r="I20" s="193">
        <v>0</v>
      </c>
      <c r="J20" s="194">
        <v>0</v>
      </c>
      <c r="K20" s="195">
        <f>SUM(K18:K19)</f>
        <v>255017</v>
      </c>
      <c r="L20" s="192">
        <f>SUM(L18:L19)</f>
        <v>2462105</v>
      </c>
      <c r="M20" s="192">
        <v>0</v>
      </c>
      <c r="N20" s="196"/>
    </row>
    <row r="21" spans="1:14" ht="30.75" customHeight="1">
      <c r="A21" s="267" t="s">
        <v>23</v>
      </c>
      <c r="B21" s="267">
        <v>600</v>
      </c>
      <c r="C21" s="267">
        <v>60014</v>
      </c>
      <c r="D21" s="74">
        <v>6058</v>
      </c>
      <c r="E21" s="298" t="s">
        <v>393</v>
      </c>
      <c r="F21" s="76">
        <v>3127073</v>
      </c>
      <c r="G21" s="76"/>
      <c r="H21" s="76"/>
      <c r="I21" s="74"/>
      <c r="J21" s="77"/>
      <c r="K21" s="85"/>
      <c r="L21" s="76">
        <f>F21-G21</f>
        <v>3127073</v>
      </c>
      <c r="M21" s="76"/>
      <c r="N21" s="267" t="s">
        <v>183</v>
      </c>
    </row>
    <row r="22" spans="1:14" ht="42" customHeight="1">
      <c r="A22" s="269"/>
      <c r="B22" s="269"/>
      <c r="C22" s="269"/>
      <c r="D22" s="74">
        <v>6059</v>
      </c>
      <c r="E22" s="288"/>
      <c r="F22" s="76">
        <v>551837</v>
      </c>
      <c r="G22" s="76">
        <f>SUM(H22:K22)</f>
        <v>30378</v>
      </c>
      <c r="H22" s="76">
        <v>30378</v>
      </c>
      <c r="I22" s="74"/>
      <c r="J22" s="77"/>
      <c r="K22" s="85"/>
      <c r="L22" s="76">
        <f>F22-G22</f>
        <v>521459</v>
      </c>
      <c r="M22" s="76"/>
      <c r="N22" s="269"/>
    </row>
    <row r="23" spans="1:14" ht="21" customHeight="1">
      <c r="A23" s="333" t="s">
        <v>224</v>
      </c>
      <c r="B23" s="334"/>
      <c r="C23" s="334"/>
      <c r="D23" s="334"/>
      <c r="E23" s="335"/>
      <c r="F23" s="192">
        <f>SUM(F21:F22)</f>
        <v>3678910</v>
      </c>
      <c r="G23" s="192">
        <f>SUM(G21:G22)</f>
        <v>30378</v>
      </c>
      <c r="H23" s="192">
        <f>SUM(H21:H22)</f>
        <v>30378</v>
      </c>
      <c r="I23" s="193">
        <v>0</v>
      </c>
      <c r="J23" s="194">
        <v>0</v>
      </c>
      <c r="K23" s="195">
        <f>SUM(K21:K22)</f>
        <v>0</v>
      </c>
      <c r="L23" s="192">
        <f>SUM(L21:L22)</f>
        <v>3648532</v>
      </c>
      <c r="M23" s="192">
        <f>SUM(M21:M22)</f>
        <v>0</v>
      </c>
      <c r="N23" s="196"/>
    </row>
    <row r="24" spans="1:14" ht="31.5" customHeight="1">
      <c r="A24" s="267" t="s">
        <v>21</v>
      </c>
      <c r="B24" s="267">
        <v>600</v>
      </c>
      <c r="C24" s="267">
        <v>60014</v>
      </c>
      <c r="D24" s="74">
        <v>6058</v>
      </c>
      <c r="E24" s="298" t="s">
        <v>125</v>
      </c>
      <c r="F24" s="76">
        <v>2762500</v>
      </c>
      <c r="G24" s="76"/>
      <c r="H24" s="76"/>
      <c r="I24" s="74"/>
      <c r="J24" s="77"/>
      <c r="K24" s="85"/>
      <c r="L24" s="76">
        <f>F24-G24</f>
        <v>2762500</v>
      </c>
      <c r="M24" s="76"/>
      <c r="N24" s="267" t="s">
        <v>183</v>
      </c>
    </row>
    <row r="25" spans="1:14" ht="27.75" customHeight="1">
      <c r="A25" s="269"/>
      <c r="B25" s="269"/>
      <c r="C25" s="269"/>
      <c r="D25" s="74">
        <v>6059</v>
      </c>
      <c r="E25" s="288"/>
      <c r="F25" s="76">
        <v>487500</v>
      </c>
      <c r="G25" s="76">
        <f>SUM(H25)</f>
        <v>25803</v>
      </c>
      <c r="H25" s="76">
        <v>25803</v>
      </c>
      <c r="I25" s="74"/>
      <c r="J25" s="77"/>
      <c r="K25" s="85"/>
      <c r="L25" s="76">
        <v>461697</v>
      </c>
      <c r="M25" s="76"/>
      <c r="N25" s="269"/>
    </row>
    <row r="26" spans="1:14" ht="18.75" customHeight="1">
      <c r="A26" s="333" t="s">
        <v>224</v>
      </c>
      <c r="B26" s="334"/>
      <c r="C26" s="334"/>
      <c r="D26" s="334"/>
      <c r="E26" s="335"/>
      <c r="F26" s="192">
        <f>SUM(F24:F25)</f>
        <v>3250000</v>
      </c>
      <c r="G26" s="192">
        <f>SUM(G24:G25)</f>
        <v>25803</v>
      </c>
      <c r="H26" s="192">
        <f>SUM(H24:H25)</f>
        <v>25803</v>
      </c>
      <c r="I26" s="193">
        <v>0</v>
      </c>
      <c r="J26" s="194">
        <v>0</v>
      </c>
      <c r="K26" s="195">
        <f>SUM(K24:K25)</f>
        <v>0</v>
      </c>
      <c r="L26" s="192">
        <f>SUM(L24:L25)</f>
        <v>3224197</v>
      </c>
      <c r="M26" s="192">
        <f>SUM(M24:M25)</f>
        <v>0</v>
      </c>
      <c r="N26" s="196"/>
    </row>
    <row r="27" spans="1:14" ht="28.5" customHeight="1">
      <c r="A27" s="267" t="s">
        <v>19</v>
      </c>
      <c r="B27" s="267">
        <v>600</v>
      </c>
      <c r="C27" s="267">
        <v>60014</v>
      </c>
      <c r="D27" s="74">
        <v>6058</v>
      </c>
      <c r="E27" s="298" t="s">
        <v>233</v>
      </c>
      <c r="F27" s="76">
        <f>G27+L27</f>
        <v>3438037</v>
      </c>
      <c r="G27" s="76">
        <f>SUM(H27:K27)</f>
        <v>42517</v>
      </c>
      <c r="H27" s="76"/>
      <c r="I27" s="74"/>
      <c r="J27" s="77"/>
      <c r="K27" s="85">
        <v>42517</v>
      </c>
      <c r="L27" s="76">
        <v>3395520</v>
      </c>
      <c r="M27" s="76"/>
      <c r="N27" s="267" t="s">
        <v>183</v>
      </c>
    </row>
    <row r="28" spans="1:14" ht="25.5" customHeight="1">
      <c r="A28" s="269"/>
      <c r="B28" s="269"/>
      <c r="C28" s="269"/>
      <c r="D28" s="74">
        <v>6059</v>
      </c>
      <c r="E28" s="288"/>
      <c r="F28" s="76">
        <v>606713</v>
      </c>
      <c r="G28" s="76">
        <v>606713</v>
      </c>
      <c r="H28" s="76">
        <v>606713</v>
      </c>
      <c r="I28" s="74"/>
      <c r="J28" s="77"/>
      <c r="K28" s="85"/>
      <c r="L28" s="76">
        <v>0</v>
      </c>
      <c r="M28" s="76"/>
      <c r="N28" s="269"/>
    </row>
    <row r="29" spans="1:14" ht="18.75" customHeight="1">
      <c r="A29" s="333" t="s">
        <v>224</v>
      </c>
      <c r="B29" s="334"/>
      <c r="C29" s="334"/>
      <c r="D29" s="334"/>
      <c r="E29" s="335"/>
      <c r="F29" s="192">
        <f>SUM(F27:F28)</f>
        <v>4044750</v>
      </c>
      <c r="G29" s="192">
        <f>SUM(G27:G28)</f>
        <v>649230</v>
      </c>
      <c r="H29" s="192">
        <f>SUM(H27:H28)</f>
        <v>606713</v>
      </c>
      <c r="I29" s="193">
        <v>0</v>
      </c>
      <c r="J29" s="194">
        <v>0</v>
      </c>
      <c r="K29" s="195">
        <f>SUM(K27:K28)</f>
        <v>42517</v>
      </c>
      <c r="L29" s="192">
        <f>SUM(L27:L28)</f>
        <v>3395520</v>
      </c>
      <c r="M29" s="192">
        <f>SUM(M27:M28)</f>
        <v>0</v>
      </c>
      <c r="N29" s="196"/>
    </row>
    <row r="30" spans="1:14" ht="39.75" customHeight="1">
      <c r="A30" s="267" t="s">
        <v>17</v>
      </c>
      <c r="B30" s="267">
        <v>600</v>
      </c>
      <c r="C30" s="267">
        <v>60014</v>
      </c>
      <c r="D30" s="74">
        <v>6058</v>
      </c>
      <c r="E30" s="298" t="s">
        <v>394</v>
      </c>
      <c r="F30" s="76">
        <v>7957487</v>
      </c>
      <c r="G30" s="76"/>
      <c r="H30" s="76"/>
      <c r="I30" s="74"/>
      <c r="J30" s="77"/>
      <c r="K30" s="85"/>
      <c r="L30" s="76">
        <f>F30</f>
        <v>7957487</v>
      </c>
      <c r="M30" s="76"/>
      <c r="N30" s="267" t="s">
        <v>183</v>
      </c>
    </row>
    <row r="31" spans="1:14" ht="45" customHeight="1">
      <c r="A31" s="269"/>
      <c r="B31" s="269"/>
      <c r="C31" s="269"/>
      <c r="D31" s="74">
        <v>6059</v>
      </c>
      <c r="E31" s="288"/>
      <c r="F31" s="76">
        <v>1404263</v>
      </c>
      <c r="G31" s="76">
        <v>30000</v>
      </c>
      <c r="H31" s="76">
        <v>30000</v>
      </c>
      <c r="I31" s="74"/>
      <c r="J31" s="77"/>
      <c r="K31" s="85"/>
      <c r="L31" s="76">
        <f>F31-G31</f>
        <v>1374263</v>
      </c>
      <c r="M31" s="76"/>
      <c r="N31" s="269"/>
    </row>
    <row r="32" spans="1:14" ht="19.5" customHeight="1">
      <c r="A32" s="333" t="s">
        <v>224</v>
      </c>
      <c r="B32" s="334"/>
      <c r="C32" s="334"/>
      <c r="D32" s="334"/>
      <c r="E32" s="335"/>
      <c r="F32" s="192">
        <f>SUM(F30:F31)</f>
        <v>9361750</v>
      </c>
      <c r="G32" s="192">
        <f>SUM(G30:G31)</f>
        <v>30000</v>
      </c>
      <c r="H32" s="192">
        <f>SUM(H30:H31)</f>
        <v>30000</v>
      </c>
      <c r="I32" s="193">
        <v>0</v>
      </c>
      <c r="J32" s="194">
        <v>0</v>
      </c>
      <c r="K32" s="195">
        <f>SUM(K30:K31)</f>
        <v>0</v>
      </c>
      <c r="L32" s="192">
        <f>SUM(L30:L31)</f>
        <v>9331750</v>
      </c>
      <c r="M32" s="192">
        <f>SUM(M30:M31)</f>
        <v>0</v>
      </c>
      <c r="N32" s="196"/>
    </row>
    <row r="33" spans="1:14" ht="33" customHeight="1">
      <c r="A33" s="267" t="s">
        <v>15</v>
      </c>
      <c r="B33" s="267">
        <v>600</v>
      </c>
      <c r="C33" s="267">
        <v>60014</v>
      </c>
      <c r="D33" s="74">
        <v>6058</v>
      </c>
      <c r="E33" s="298" t="s">
        <v>395</v>
      </c>
      <c r="F33" s="76">
        <v>8291015</v>
      </c>
      <c r="G33" s="76"/>
      <c r="H33" s="76"/>
      <c r="I33" s="74"/>
      <c r="K33" s="85"/>
      <c r="L33" s="76">
        <f>F33</f>
        <v>8291015</v>
      </c>
      <c r="M33" s="76"/>
      <c r="N33" s="267" t="s">
        <v>183</v>
      </c>
    </row>
    <row r="34" spans="1:14" ht="34.5" customHeight="1">
      <c r="A34" s="269"/>
      <c r="B34" s="269"/>
      <c r="C34" s="269"/>
      <c r="D34" s="74">
        <v>6059</v>
      </c>
      <c r="E34" s="288"/>
      <c r="F34" s="76">
        <v>572121</v>
      </c>
      <c r="G34" s="76">
        <v>10000</v>
      </c>
      <c r="H34" s="76">
        <v>10000</v>
      </c>
      <c r="I34" s="74"/>
      <c r="J34" s="77"/>
      <c r="K34" s="85"/>
      <c r="L34" s="76">
        <v>562121</v>
      </c>
      <c r="M34" s="76"/>
      <c r="N34" s="269"/>
    </row>
    <row r="35" spans="1:14" ht="16.5" customHeight="1">
      <c r="A35" s="333" t="s">
        <v>224</v>
      </c>
      <c r="B35" s="334"/>
      <c r="C35" s="334"/>
      <c r="D35" s="334"/>
      <c r="E35" s="335"/>
      <c r="F35" s="192">
        <f>SUM(F33:F34)</f>
        <v>8863136</v>
      </c>
      <c r="G35" s="192">
        <f>SUM(G33:G34)</f>
        <v>10000</v>
      </c>
      <c r="H35" s="192">
        <f>SUM(H33:H34)</f>
        <v>10000</v>
      </c>
      <c r="I35" s="193">
        <v>0</v>
      </c>
      <c r="J35" s="195">
        <v>0</v>
      </c>
      <c r="K35" s="195">
        <f>SUM(K33:K34)</f>
        <v>0</v>
      </c>
      <c r="L35" s="192">
        <f>SUM(L33:L34)</f>
        <v>8853136</v>
      </c>
      <c r="M35" s="192">
        <f>SUM(M32:M33)</f>
        <v>0</v>
      </c>
      <c r="N35" s="196"/>
    </row>
    <row r="36" spans="1:14" ht="28.5" customHeight="1">
      <c r="A36" s="336" t="s">
        <v>396</v>
      </c>
      <c r="B36" s="337"/>
      <c r="C36" s="337"/>
      <c r="D36" s="337"/>
      <c r="E36" s="338"/>
      <c r="F36" s="197">
        <f>F11+F14+F17+F20+F23+F26+F29+F32+F35</f>
        <v>70523446</v>
      </c>
      <c r="G36" s="197">
        <f aca="true" t="shared" si="0" ref="G36:M36">G11+G14+G17+G20+G23+G26+G29+G32+G35</f>
        <v>1845861</v>
      </c>
      <c r="H36" s="197">
        <f t="shared" si="0"/>
        <v>918930</v>
      </c>
      <c r="I36" s="197">
        <f t="shared" si="0"/>
        <v>0</v>
      </c>
      <c r="J36" s="197">
        <f t="shared" si="0"/>
        <v>51032</v>
      </c>
      <c r="K36" s="197">
        <f t="shared" si="0"/>
        <v>875899</v>
      </c>
      <c r="L36" s="197">
        <f t="shared" si="0"/>
        <v>46934856</v>
      </c>
      <c r="M36" s="197">
        <f t="shared" si="0"/>
        <v>21742729</v>
      </c>
      <c r="N36" s="198"/>
    </row>
    <row r="37" spans="1:14" ht="53.25" customHeight="1">
      <c r="A37" s="73" t="s">
        <v>13</v>
      </c>
      <c r="B37" s="74">
        <v>750</v>
      </c>
      <c r="C37" s="74">
        <v>75020</v>
      </c>
      <c r="D37" s="74">
        <v>6050</v>
      </c>
      <c r="E37" s="77" t="s">
        <v>242</v>
      </c>
      <c r="F37" s="96">
        <v>16500000</v>
      </c>
      <c r="G37" s="76">
        <v>500000</v>
      </c>
      <c r="H37" s="76">
        <v>424870</v>
      </c>
      <c r="I37" s="76">
        <v>75130</v>
      </c>
      <c r="J37" s="85"/>
      <c r="K37" s="97"/>
      <c r="L37" s="76">
        <v>10000000</v>
      </c>
      <c r="M37" s="76">
        <v>6000000</v>
      </c>
      <c r="N37" s="73" t="s">
        <v>239</v>
      </c>
    </row>
    <row r="38" spans="1:14" s="201" customFormat="1" ht="17.25" customHeight="1">
      <c r="A38" s="333" t="s">
        <v>224</v>
      </c>
      <c r="B38" s="334"/>
      <c r="C38" s="334"/>
      <c r="D38" s="334"/>
      <c r="E38" s="335"/>
      <c r="F38" s="199">
        <f aca="true" t="shared" si="1" ref="F38:M38">F37</f>
        <v>16500000</v>
      </c>
      <c r="G38" s="192">
        <f t="shared" si="1"/>
        <v>500000</v>
      </c>
      <c r="H38" s="192">
        <f t="shared" si="1"/>
        <v>424870</v>
      </c>
      <c r="I38" s="192">
        <f t="shared" si="1"/>
        <v>75130</v>
      </c>
      <c r="J38" s="195">
        <f t="shared" si="1"/>
        <v>0</v>
      </c>
      <c r="K38" s="192">
        <f t="shared" si="1"/>
        <v>0</v>
      </c>
      <c r="L38" s="192">
        <f t="shared" si="1"/>
        <v>10000000</v>
      </c>
      <c r="M38" s="192">
        <f t="shared" si="1"/>
        <v>6000000</v>
      </c>
      <c r="N38" s="200"/>
    </row>
    <row r="39" spans="1:14" ht="37.5" customHeight="1">
      <c r="A39" s="267" t="s">
        <v>11</v>
      </c>
      <c r="B39" s="267">
        <v>754</v>
      </c>
      <c r="C39" s="267">
        <v>75411</v>
      </c>
      <c r="D39" s="74">
        <v>6068</v>
      </c>
      <c r="E39" s="298" t="s">
        <v>397</v>
      </c>
      <c r="F39" s="96">
        <v>3143980</v>
      </c>
      <c r="G39" s="76">
        <v>31110</v>
      </c>
      <c r="H39" s="76"/>
      <c r="I39" s="97"/>
      <c r="J39" s="85"/>
      <c r="K39" s="76">
        <v>31110</v>
      </c>
      <c r="L39" s="76">
        <f>F39-G39</f>
        <v>3112870</v>
      </c>
      <c r="M39" s="76"/>
      <c r="N39" s="267" t="s">
        <v>254</v>
      </c>
    </row>
    <row r="40" spans="1:14" ht="33" customHeight="1">
      <c r="A40" s="269"/>
      <c r="B40" s="269"/>
      <c r="C40" s="269"/>
      <c r="D40" s="202">
        <v>6069</v>
      </c>
      <c r="E40" s="288"/>
      <c r="F40" s="96">
        <v>554820</v>
      </c>
      <c r="G40" s="76">
        <v>400000</v>
      </c>
      <c r="H40" s="76"/>
      <c r="I40" s="76"/>
      <c r="J40" s="77" t="s">
        <v>398</v>
      </c>
      <c r="K40" s="76"/>
      <c r="L40" s="76">
        <f>F40-G40</f>
        <v>154820</v>
      </c>
      <c r="M40" s="76"/>
      <c r="N40" s="269"/>
    </row>
    <row r="41" spans="1:14" s="201" customFormat="1" ht="17.25" customHeight="1">
      <c r="A41" s="333" t="s">
        <v>224</v>
      </c>
      <c r="B41" s="334"/>
      <c r="C41" s="334"/>
      <c r="D41" s="334"/>
      <c r="E41" s="335"/>
      <c r="F41" s="199">
        <f>F39+F40</f>
        <v>3698800</v>
      </c>
      <c r="G41" s="192">
        <f>G39+G40</f>
        <v>431110</v>
      </c>
      <c r="H41" s="192">
        <v>0</v>
      </c>
      <c r="I41" s="192">
        <v>0</v>
      </c>
      <c r="J41" s="195">
        <v>400000</v>
      </c>
      <c r="K41" s="192">
        <f>K39</f>
        <v>31110</v>
      </c>
      <c r="L41" s="192">
        <f>L39+L40</f>
        <v>3267690</v>
      </c>
      <c r="M41" s="192">
        <v>0</v>
      </c>
      <c r="N41" s="203"/>
    </row>
    <row r="42" spans="1:14" ht="23.25" customHeight="1">
      <c r="A42" s="267" t="s">
        <v>9</v>
      </c>
      <c r="B42" s="309">
        <v>801</v>
      </c>
      <c r="C42" s="309">
        <v>80120</v>
      </c>
      <c r="D42" s="74">
        <v>6588</v>
      </c>
      <c r="E42" s="298" t="s">
        <v>137</v>
      </c>
      <c r="F42" s="76">
        <v>5633180</v>
      </c>
      <c r="G42" s="76"/>
      <c r="H42" s="76"/>
      <c r="I42" s="74"/>
      <c r="J42" s="77"/>
      <c r="K42" s="85"/>
      <c r="L42" s="76">
        <v>3514397</v>
      </c>
      <c r="M42" s="76">
        <v>2118783</v>
      </c>
      <c r="N42" s="267" t="s">
        <v>257</v>
      </c>
    </row>
    <row r="43" spans="1:14" ht="22.5" customHeight="1">
      <c r="A43" s="269"/>
      <c r="B43" s="310"/>
      <c r="C43" s="310"/>
      <c r="D43" s="74">
        <v>6589</v>
      </c>
      <c r="E43" s="288"/>
      <c r="F43" s="76">
        <v>994090</v>
      </c>
      <c r="G43" s="76">
        <v>35000</v>
      </c>
      <c r="H43" s="76">
        <v>35000</v>
      </c>
      <c r="I43" s="76"/>
      <c r="J43" s="77"/>
      <c r="K43" s="85"/>
      <c r="L43" s="76">
        <v>620188</v>
      </c>
      <c r="M43" s="76">
        <v>338902</v>
      </c>
      <c r="N43" s="269"/>
    </row>
    <row r="44" spans="1:14" ht="18" customHeight="1">
      <c r="A44" s="333" t="s">
        <v>224</v>
      </c>
      <c r="B44" s="334"/>
      <c r="C44" s="334"/>
      <c r="D44" s="334"/>
      <c r="E44" s="335"/>
      <c r="F44" s="192">
        <f>SUM(F42:F43)</f>
        <v>6627270</v>
      </c>
      <c r="G44" s="192">
        <f>SUM(G42:G43)</f>
        <v>35000</v>
      </c>
      <c r="H44" s="192">
        <f>SUM(H42:H43)</f>
        <v>35000</v>
      </c>
      <c r="I44" s="192">
        <f>SUM(I42:I43)</f>
        <v>0</v>
      </c>
      <c r="J44" s="195">
        <v>0</v>
      </c>
      <c r="K44" s="195">
        <f>SUM(K42:K43)</f>
        <v>0</v>
      </c>
      <c r="L44" s="192">
        <f>SUM(L42:L43)</f>
        <v>4134585</v>
      </c>
      <c r="M44" s="192">
        <f>SUM(M42:M43)</f>
        <v>2457685</v>
      </c>
      <c r="N44" s="196"/>
    </row>
    <row r="45" spans="1:14" ht="24">
      <c r="A45" s="73" t="s">
        <v>8</v>
      </c>
      <c r="B45" s="105">
        <v>852</v>
      </c>
      <c r="C45" s="105">
        <v>85201</v>
      </c>
      <c r="D45" s="74">
        <v>6050</v>
      </c>
      <c r="E45" s="106" t="s">
        <v>272</v>
      </c>
      <c r="F45" s="107">
        <v>600000</v>
      </c>
      <c r="G45" s="76">
        <f>SUM(H45:K45)</f>
        <v>200000</v>
      </c>
      <c r="H45" s="76">
        <v>200000</v>
      </c>
      <c r="I45" s="76"/>
      <c r="J45" s="77"/>
      <c r="K45" s="74"/>
      <c r="L45" s="96">
        <v>200000</v>
      </c>
      <c r="M45" s="76">
        <v>200000</v>
      </c>
      <c r="N45" s="73" t="s">
        <v>269</v>
      </c>
    </row>
    <row r="46" spans="1:14" ht="36">
      <c r="A46" s="73" t="s">
        <v>7</v>
      </c>
      <c r="B46" s="105">
        <v>852</v>
      </c>
      <c r="C46" s="105">
        <v>85202</v>
      </c>
      <c r="D46" s="74">
        <v>6050</v>
      </c>
      <c r="E46" s="106" t="s">
        <v>399</v>
      </c>
      <c r="F46" s="107">
        <v>500000</v>
      </c>
      <c r="G46" s="76">
        <f>SUM(H46:K46)</f>
        <v>100000</v>
      </c>
      <c r="H46" s="76">
        <v>100000</v>
      </c>
      <c r="I46" s="76"/>
      <c r="J46" s="77"/>
      <c r="K46" s="74"/>
      <c r="L46" s="96">
        <v>200000</v>
      </c>
      <c r="M46" s="76">
        <v>200000</v>
      </c>
      <c r="N46" s="73" t="s">
        <v>269</v>
      </c>
    </row>
    <row r="47" spans="1:14" ht="24">
      <c r="A47" s="73" t="s">
        <v>5</v>
      </c>
      <c r="B47" s="105">
        <v>852</v>
      </c>
      <c r="C47" s="105">
        <v>85202</v>
      </c>
      <c r="D47" s="74">
        <v>6050</v>
      </c>
      <c r="E47" s="106" t="s">
        <v>278</v>
      </c>
      <c r="F47" s="107">
        <v>340000</v>
      </c>
      <c r="G47" s="76">
        <f>SUM(H47:K47)</f>
        <v>140000</v>
      </c>
      <c r="H47" s="76">
        <v>140000</v>
      </c>
      <c r="I47" s="76"/>
      <c r="J47" s="77"/>
      <c r="K47" s="74"/>
      <c r="L47" s="96">
        <v>100000</v>
      </c>
      <c r="M47" s="76">
        <v>100000</v>
      </c>
      <c r="N47" s="73" t="s">
        <v>269</v>
      </c>
    </row>
    <row r="48" spans="1:14" s="201" customFormat="1" ht="23.25" customHeight="1">
      <c r="A48" s="333" t="s">
        <v>224</v>
      </c>
      <c r="B48" s="334"/>
      <c r="C48" s="334"/>
      <c r="D48" s="334"/>
      <c r="E48" s="335"/>
      <c r="F48" s="192">
        <f>F45+F46+F47</f>
        <v>1440000</v>
      </c>
      <c r="G48" s="192">
        <f aca="true" t="shared" si="2" ref="G48:L48">G45+G46+G47</f>
        <v>440000</v>
      </c>
      <c r="H48" s="192">
        <f t="shared" si="2"/>
        <v>440000</v>
      </c>
      <c r="I48" s="192">
        <f t="shared" si="2"/>
        <v>0</v>
      </c>
      <c r="J48" s="192">
        <f t="shared" si="2"/>
        <v>0</v>
      </c>
      <c r="K48" s="192">
        <f t="shared" si="2"/>
        <v>0</v>
      </c>
      <c r="L48" s="192">
        <f t="shared" si="2"/>
        <v>500000</v>
      </c>
      <c r="M48" s="192">
        <f>SUM(M45:M47)</f>
        <v>500000</v>
      </c>
      <c r="N48" s="200"/>
    </row>
    <row r="49" spans="1:14" ht="33.75" customHeight="1">
      <c r="A49" s="267" t="s">
        <v>4</v>
      </c>
      <c r="B49" s="309">
        <v>854</v>
      </c>
      <c r="C49" s="309">
        <v>85403</v>
      </c>
      <c r="D49" s="74">
        <v>6058</v>
      </c>
      <c r="E49" s="316" t="s">
        <v>291</v>
      </c>
      <c r="F49" s="76">
        <v>17113761</v>
      </c>
      <c r="G49" s="76"/>
      <c r="H49" s="76"/>
      <c r="I49" s="74"/>
      <c r="J49" s="77"/>
      <c r="K49" s="85"/>
      <c r="L49" s="76">
        <v>11414841</v>
      </c>
      <c r="M49" s="76">
        <v>5698920</v>
      </c>
      <c r="N49" s="267" t="s">
        <v>257</v>
      </c>
    </row>
    <row r="50" spans="1:14" ht="27" customHeight="1">
      <c r="A50" s="269"/>
      <c r="B50" s="310"/>
      <c r="C50" s="310"/>
      <c r="D50" s="74">
        <v>6059</v>
      </c>
      <c r="E50" s="317"/>
      <c r="F50" s="76">
        <v>3020076</v>
      </c>
      <c r="G50" s="76">
        <v>20000</v>
      </c>
      <c r="H50" s="76">
        <v>20000</v>
      </c>
      <c r="I50" s="76"/>
      <c r="J50" s="77"/>
      <c r="K50" s="85"/>
      <c r="L50" s="76">
        <v>1994384</v>
      </c>
      <c r="M50" s="76">
        <v>1005692</v>
      </c>
      <c r="N50" s="269"/>
    </row>
    <row r="51" spans="1:14" s="201" customFormat="1" ht="21" customHeight="1">
      <c r="A51" s="339" t="s">
        <v>224</v>
      </c>
      <c r="B51" s="340"/>
      <c r="C51" s="340"/>
      <c r="D51" s="340"/>
      <c r="E51" s="341"/>
      <c r="F51" s="204">
        <f>SUM(F49:F50)</f>
        <v>20133837</v>
      </c>
      <c r="G51" s="204">
        <f>SUM(G49:G50)</f>
        <v>20000</v>
      </c>
      <c r="H51" s="204">
        <f>SUM(H49:H50)</f>
        <v>20000</v>
      </c>
      <c r="I51" s="204">
        <f>SUM(I49:I50)</f>
        <v>0</v>
      </c>
      <c r="J51" s="205">
        <v>0</v>
      </c>
      <c r="K51" s="205">
        <f>SUM(K49:K50)</f>
        <v>0</v>
      </c>
      <c r="L51" s="204">
        <f>SUM(L49:L50)</f>
        <v>13409225</v>
      </c>
      <c r="M51" s="204">
        <f>SUM(M49:M50)</f>
        <v>6704612</v>
      </c>
      <c r="N51" s="206"/>
    </row>
    <row r="52" spans="1:13" s="208" customFormat="1" ht="38.25" customHeight="1">
      <c r="A52" s="342" t="s">
        <v>0</v>
      </c>
      <c r="B52" s="343"/>
      <c r="C52" s="343"/>
      <c r="D52" s="343"/>
      <c r="E52" s="344"/>
      <c r="F52" s="207">
        <f>SUM(F36,F38,F41,F44,F48,F51)</f>
        <v>118923353</v>
      </c>
      <c r="G52" s="207">
        <f aca="true" t="shared" si="3" ref="G52:M52">SUM(G36,G38,G41,G44,G48,G51)</f>
        <v>3271971</v>
      </c>
      <c r="H52" s="207">
        <f t="shared" si="3"/>
        <v>1838800</v>
      </c>
      <c r="I52" s="207">
        <f t="shared" si="3"/>
        <v>75130</v>
      </c>
      <c r="J52" s="207">
        <f t="shared" si="3"/>
        <v>451032</v>
      </c>
      <c r="K52" s="207">
        <f t="shared" si="3"/>
        <v>907009</v>
      </c>
      <c r="L52" s="207">
        <f t="shared" si="3"/>
        <v>78246356</v>
      </c>
      <c r="M52" s="207">
        <f t="shared" si="3"/>
        <v>37405026</v>
      </c>
    </row>
    <row r="56" spans="7:14" ht="12.75">
      <c r="G56" s="209"/>
      <c r="H56" s="209"/>
      <c r="I56" s="209"/>
      <c r="J56" s="209"/>
      <c r="K56" s="209"/>
      <c r="L56" s="209"/>
      <c r="M56" s="209"/>
      <c r="N56" s="209"/>
    </row>
    <row r="57" spans="1:14" ht="12.75">
      <c r="A57" s="210" t="s">
        <v>400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09"/>
      <c r="N57" s="209"/>
    </row>
    <row r="58" spans="1:14" ht="12.75">
      <c r="A58" s="210" t="s">
        <v>328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09"/>
      <c r="N58" s="209"/>
    </row>
    <row r="59" spans="1:14" ht="12.75">
      <c r="A59" s="210" t="s">
        <v>329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09"/>
      <c r="N59" s="209"/>
    </row>
    <row r="60" spans="1:14" ht="12.75">
      <c r="A60" s="210" t="s">
        <v>330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09"/>
      <c r="N60" s="209"/>
    </row>
    <row r="61" spans="1:14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09"/>
      <c r="N61" s="209"/>
    </row>
    <row r="62" spans="1:14" ht="12.75">
      <c r="A62" s="211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09"/>
      <c r="N62" s="209"/>
    </row>
    <row r="63" spans="1:14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09"/>
      <c r="N63" s="209"/>
    </row>
    <row r="64" spans="1:14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09"/>
      <c r="N64" s="209"/>
    </row>
    <row r="65" spans="1:14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09"/>
      <c r="N65" s="209"/>
    </row>
    <row r="66" spans="7:14" ht="12.75">
      <c r="G66" s="209"/>
      <c r="H66" s="209"/>
      <c r="I66" s="209"/>
      <c r="J66" s="209"/>
      <c r="K66" s="209"/>
      <c r="L66" s="209"/>
      <c r="M66" s="209"/>
      <c r="N66" s="209"/>
    </row>
    <row r="67" spans="7:14" ht="12.75">
      <c r="G67" s="209"/>
      <c r="H67" s="209"/>
      <c r="I67" s="209"/>
      <c r="J67" s="209"/>
      <c r="K67" s="209"/>
      <c r="L67" s="209"/>
      <c r="M67" s="209"/>
      <c r="N67" s="209"/>
    </row>
    <row r="68" spans="7:14" ht="12.75">
      <c r="G68" s="209"/>
      <c r="H68" s="209"/>
      <c r="I68" s="209"/>
      <c r="J68" s="209"/>
      <c r="K68" s="209"/>
      <c r="L68" s="209"/>
      <c r="M68" s="209"/>
      <c r="N68" s="209"/>
    </row>
    <row r="69" spans="7:14" ht="12.75">
      <c r="G69" s="209"/>
      <c r="H69" s="209"/>
      <c r="I69" s="209"/>
      <c r="J69" s="209"/>
      <c r="K69" s="209"/>
      <c r="L69" s="209"/>
      <c r="M69" s="209"/>
      <c r="N69" s="209"/>
    </row>
    <row r="70" spans="7:14" ht="12.75">
      <c r="G70" s="209"/>
      <c r="H70" s="209"/>
      <c r="I70" s="209"/>
      <c r="J70" s="209"/>
      <c r="K70" s="209"/>
      <c r="L70" s="209"/>
      <c r="M70" s="209"/>
      <c r="N70" s="209"/>
    </row>
    <row r="71" spans="7:14" ht="12.75">
      <c r="G71" s="209"/>
      <c r="H71" s="209"/>
      <c r="I71" s="209"/>
      <c r="J71" s="209"/>
      <c r="K71" s="209"/>
      <c r="L71" s="209"/>
      <c r="M71" s="209"/>
      <c r="N71" s="209"/>
    </row>
    <row r="72" spans="7:14" ht="12.75">
      <c r="G72" s="209"/>
      <c r="H72" s="209"/>
      <c r="I72" s="209"/>
      <c r="J72" s="209"/>
      <c r="K72" s="209"/>
      <c r="L72" s="209"/>
      <c r="M72" s="209"/>
      <c r="N72" s="209"/>
    </row>
    <row r="73" spans="7:14" ht="12.75">
      <c r="G73" s="209"/>
      <c r="H73" s="209"/>
      <c r="I73" s="209"/>
      <c r="J73" s="209"/>
      <c r="K73" s="209"/>
      <c r="L73" s="209"/>
      <c r="M73" s="209"/>
      <c r="N73" s="209"/>
    </row>
    <row r="74" spans="7:14" ht="12.75">
      <c r="G74" s="209"/>
      <c r="H74" s="209"/>
      <c r="I74" s="209"/>
      <c r="J74" s="209"/>
      <c r="K74" s="209"/>
      <c r="L74" s="209"/>
      <c r="M74" s="209"/>
      <c r="N74" s="209"/>
    </row>
    <row r="75" spans="7:14" ht="12.75">
      <c r="G75" s="209"/>
      <c r="H75" s="209"/>
      <c r="I75" s="209"/>
      <c r="J75" s="209"/>
      <c r="K75" s="209"/>
      <c r="L75" s="209"/>
      <c r="M75" s="209"/>
      <c r="N75" s="209"/>
    </row>
    <row r="76" spans="7:14" ht="12.75">
      <c r="G76" s="209"/>
      <c r="H76" s="209"/>
      <c r="I76" s="209"/>
      <c r="J76" s="209"/>
      <c r="K76" s="209"/>
      <c r="L76" s="209"/>
      <c r="M76" s="209"/>
      <c r="N76" s="209"/>
    </row>
    <row r="77" spans="7:14" ht="12.75">
      <c r="G77" s="209"/>
      <c r="H77" s="209"/>
      <c r="I77" s="209"/>
      <c r="J77" s="209"/>
      <c r="K77" s="209"/>
      <c r="L77" s="209"/>
      <c r="M77" s="209"/>
      <c r="N77" s="209"/>
    </row>
    <row r="78" spans="7:14" ht="12.75">
      <c r="G78" s="209"/>
      <c r="H78" s="209"/>
      <c r="I78" s="209"/>
      <c r="J78" s="209"/>
      <c r="K78" s="209"/>
      <c r="L78" s="209"/>
      <c r="M78" s="209"/>
      <c r="N78" s="209"/>
    </row>
    <row r="79" spans="7:14" ht="12.75">
      <c r="G79" s="209"/>
      <c r="H79" s="209"/>
      <c r="I79" s="209"/>
      <c r="J79" s="209"/>
      <c r="K79" s="209"/>
      <c r="L79" s="209"/>
      <c r="M79" s="209"/>
      <c r="N79" s="209"/>
    </row>
    <row r="80" spans="7:14" ht="12.75">
      <c r="G80" s="209"/>
      <c r="H80" s="209"/>
      <c r="I80" s="209"/>
      <c r="J80" s="209"/>
      <c r="K80" s="209"/>
      <c r="L80" s="209"/>
      <c r="M80" s="209"/>
      <c r="N80" s="209"/>
    </row>
    <row r="81" spans="7:14" ht="12.75">
      <c r="G81" s="209"/>
      <c r="H81" s="209"/>
      <c r="I81" s="209"/>
      <c r="J81" s="209"/>
      <c r="K81" s="209"/>
      <c r="L81" s="209"/>
      <c r="M81" s="209"/>
      <c r="N81" s="209"/>
    </row>
    <row r="82" spans="7:14" ht="12.75">
      <c r="G82" s="209"/>
      <c r="H82" s="209"/>
      <c r="I82" s="209"/>
      <c r="J82" s="209"/>
      <c r="K82" s="209"/>
      <c r="L82" s="209"/>
      <c r="M82" s="209"/>
      <c r="N82" s="209"/>
    </row>
    <row r="83" spans="7:14" ht="12.75">
      <c r="G83" s="209"/>
      <c r="H83" s="209"/>
      <c r="I83" s="209"/>
      <c r="J83" s="209"/>
      <c r="K83" s="209"/>
      <c r="L83" s="209"/>
      <c r="M83" s="209"/>
      <c r="N83" s="209"/>
    </row>
    <row r="84" spans="7:14" ht="12.75">
      <c r="G84" s="209"/>
      <c r="H84" s="209"/>
      <c r="I84" s="209"/>
      <c r="J84" s="209"/>
      <c r="K84" s="209"/>
      <c r="L84" s="209"/>
      <c r="M84" s="209"/>
      <c r="N84" s="209"/>
    </row>
    <row r="85" spans="7:14" ht="12.75">
      <c r="G85" s="209"/>
      <c r="H85" s="209"/>
      <c r="I85" s="209"/>
      <c r="J85" s="209"/>
      <c r="K85" s="209"/>
      <c r="L85" s="209"/>
      <c r="M85" s="209"/>
      <c r="N85" s="209"/>
    </row>
    <row r="86" spans="7:14" ht="12.75">
      <c r="G86" s="209"/>
      <c r="H86" s="209"/>
      <c r="I86" s="209"/>
      <c r="J86" s="209"/>
      <c r="K86" s="209"/>
      <c r="L86" s="209"/>
      <c r="M86" s="209"/>
      <c r="N86" s="209"/>
    </row>
    <row r="87" spans="7:14" ht="12.75">
      <c r="G87" s="209"/>
      <c r="H87" s="209"/>
      <c r="I87" s="209"/>
      <c r="J87" s="209"/>
      <c r="K87" s="209"/>
      <c r="L87" s="209"/>
      <c r="M87" s="209"/>
      <c r="N87" s="209"/>
    </row>
    <row r="88" spans="7:14" ht="12.75">
      <c r="G88" s="209"/>
      <c r="H88" s="209"/>
      <c r="I88" s="209"/>
      <c r="J88" s="209"/>
      <c r="K88" s="209"/>
      <c r="L88" s="209"/>
      <c r="M88" s="209"/>
      <c r="N88" s="209"/>
    </row>
    <row r="89" spans="7:14" ht="12.75">
      <c r="G89" s="209"/>
      <c r="H89" s="209"/>
      <c r="I89" s="209"/>
      <c r="J89" s="209"/>
      <c r="K89" s="209"/>
      <c r="L89" s="209"/>
      <c r="M89" s="209"/>
      <c r="N89" s="209"/>
    </row>
    <row r="90" spans="7:14" ht="12.75">
      <c r="G90" s="209"/>
      <c r="H90" s="209"/>
      <c r="I90" s="209"/>
      <c r="J90" s="209"/>
      <c r="K90" s="209"/>
      <c r="L90" s="209"/>
      <c r="M90" s="209"/>
      <c r="N90" s="209"/>
    </row>
    <row r="91" spans="7:14" ht="12.75">
      <c r="G91" s="209"/>
      <c r="H91" s="209"/>
      <c r="I91" s="209"/>
      <c r="J91" s="209"/>
      <c r="K91" s="209"/>
      <c r="L91" s="209"/>
      <c r="M91" s="209"/>
      <c r="N91" s="209"/>
    </row>
    <row r="92" spans="7:14" ht="12.75">
      <c r="G92" s="209"/>
      <c r="H92" s="209"/>
      <c r="I92" s="209"/>
      <c r="J92" s="209"/>
      <c r="K92" s="209"/>
      <c r="L92" s="209"/>
      <c r="M92" s="209"/>
      <c r="N92" s="209"/>
    </row>
    <row r="93" spans="7:14" ht="12.75">
      <c r="G93" s="209"/>
      <c r="H93" s="209"/>
      <c r="I93" s="209"/>
      <c r="J93" s="209"/>
      <c r="K93" s="209"/>
      <c r="L93" s="209"/>
      <c r="M93" s="209"/>
      <c r="N93" s="209"/>
    </row>
    <row r="94" spans="7:14" ht="12.75">
      <c r="G94" s="209"/>
      <c r="H94" s="209"/>
      <c r="I94" s="209"/>
      <c r="J94" s="209"/>
      <c r="K94" s="209"/>
      <c r="L94" s="209"/>
      <c r="M94" s="209"/>
      <c r="N94" s="209"/>
    </row>
    <row r="95" spans="7:14" ht="12.75">
      <c r="G95" s="209"/>
      <c r="H95" s="209"/>
      <c r="I95" s="209"/>
      <c r="J95" s="209"/>
      <c r="K95" s="209"/>
      <c r="L95" s="209"/>
      <c r="M95" s="209"/>
      <c r="N95" s="209"/>
    </row>
    <row r="96" spans="7:14" ht="12.75">
      <c r="G96" s="209"/>
      <c r="H96" s="209"/>
      <c r="I96" s="209"/>
      <c r="J96" s="209"/>
      <c r="K96" s="209"/>
      <c r="L96" s="209"/>
      <c r="M96" s="209"/>
      <c r="N96" s="209"/>
    </row>
    <row r="97" spans="7:14" ht="12.75">
      <c r="G97" s="209"/>
      <c r="H97" s="209"/>
      <c r="I97" s="209"/>
      <c r="J97" s="209"/>
      <c r="K97" s="209"/>
      <c r="L97" s="209"/>
      <c r="M97" s="209"/>
      <c r="N97" s="209"/>
    </row>
    <row r="98" spans="7:14" ht="12.75">
      <c r="G98" s="209"/>
      <c r="H98" s="209"/>
      <c r="I98" s="209"/>
      <c r="J98" s="209"/>
      <c r="K98" s="209"/>
      <c r="L98" s="209"/>
      <c r="M98" s="209"/>
      <c r="N98" s="209"/>
    </row>
    <row r="99" spans="7:14" ht="12.75">
      <c r="G99" s="209"/>
      <c r="H99" s="209"/>
      <c r="I99" s="209"/>
      <c r="J99" s="209"/>
      <c r="K99" s="209"/>
      <c r="L99" s="209"/>
      <c r="M99" s="209"/>
      <c r="N99" s="209"/>
    </row>
    <row r="100" spans="7:14" ht="12.75">
      <c r="G100" s="209"/>
      <c r="H100" s="209"/>
      <c r="I100" s="209"/>
      <c r="J100" s="209"/>
      <c r="K100" s="209"/>
      <c r="L100" s="209"/>
      <c r="M100" s="209"/>
      <c r="N100" s="209"/>
    </row>
    <row r="101" spans="7:14" ht="12.75">
      <c r="G101" s="209"/>
      <c r="H101" s="209"/>
      <c r="I101" s="209"/>
      <c r="J101" s="209"/>
      <c r="K101" s="209"/>
      <c r="L101" s="209"/>
      <c r="M101" s="209"/>
      <c r="N101" s="209"/>
    </row>
    <row r="102" spans="7:14" ht="12.75">
      <c r="G102" s="209"/>
      <c r="H102" s="209"/>
      <c r="I102" s="209"/>
      <c r="J102" s="209"/>
      <c r="K102" s="209"/>
      <c r="L102" s="209"/>
      <c r="M102" s="209"/>
      <c r="N102" s="209"/>
    </row>
    <row r="103" spans="7:14" ht="12.75">
      <c r="G103" s="209"/>
      <c r="H103" s="209"/>
      <c r="I103" s="209"/>
      <c r="J103" s="209"/>
      <c r="K103" s="209"/>
      <c r="L103" s="209"/>
      <c r="M103" s="209"/>
      <c r="N103" s="209"/>
    </row>
    <row r="104" spans="7:14" ht="12.75">
      <c r="G104" s="209"/>
      <c r="H104" s="209"/>
      <c r="I104" s="209"/>
      <c r="J104" s="209"/>
      <c r="K104" s="209"/>
      <c r="L104" s="209"/>
      <c r="M104" s="209"/>
      <c r="N104" s="209"/>
    </row>
    <row r="105" spans="7:14" ht="12.75">
      <c r="G105" s="209"/>
      <c r="H105" s="209"/>
      <c r="I105" s="209"/>
      <c r="J105" s="209"/>
      <c r="K105" s="209"/>
      <c r="L105" s="209"/>
      <c r="M105" s="209"/>
      <c r="N105" s="209"/>
    </row>
    <row r="106" spans="7:14" ht="12.75">
      <c r="G106" s="209"/>
      <c r="H106" s="209"/>
      <c r="I106" s="209"/>
      <c r="J106" s="209"/>
      <c r="K106" s="209"/>
      <c r="L106" s="209"/>
      <c r="M106" s="209"/>
      <c r="N106" s="209"/>
    </row>
    <row r="107" spans="7:14" ht="12.75">
      <c r="G107" s="209"/>
      <c r="H107" s="209"/>
      <c r="I107" s="209"/>
      <c r="J107" s="209"/>
      <c r="K107" s="209"/>
      <c r="L107" s="209"/>
      <c r="M107" s="209"/>
      <c r="N107" s="209"/>
    </row>
    <row r="108" spans="7:14" ht="12.75">
      <c r="G108" s="209"/>
      <c r="H108" s="209"/>
      <c r="I108" s="209"/>
      <c r="J108" s="209"/>
      <c r="K108" s="209"/>
      <c r="L108" s="209"/>
      <c r="M108" s="209"/>
      <c r="N108" s="209"/>
    </row>
    <row r="109" spans="7:14" ht="12.75">
      <c r="G109" s="209"/>
      <c r="H109" s="209"/>
      <c r="I109" s="209"/>
      <c r="J109" s="209"/>
      <c r="K109" s="209"/>
      <c r="L109" s="209"/>
      <c r="M109" s="209"/>
      <c r="N109" s="209"/>
    </row>
    <row r="110" spans="7:14" ht="12.75">
      <c r="G110" s="209"/>
      <c r="H110" s="209"/>
      <c r="I110" s="209"/>
      <c r="J110" s="209"/>
      <c r="K110" s="209"/>
      <c r="L110" s="209"/>
      <c r="M110" s="209"/>
      <c r="N110" s="209"/>
    </row>
    <row r="111" spans="7:14" ht="12.75">
      <c r="G111" s="209"/>
      <c r="H111" s="209"/>
      <c r="I111" s="209"/>
      <c r="J111" s="209"/>
      <c r="K111" s="209"/>
      <c r="L111" s="209"/>
      <c r="M111" s="209"/>
      <c r="N111" s="209"/>
    </row>
    <row r="112" spans="7:14" ht="12.75">
      <c r="G112" s="209"/>
      <c r="H112" s="209"/>
      <c r="I112" s="209"/>
      <c r="J112" s="209"/>
      <c r="K112" s="209"/>
      <c r="L112" s="209"/>
      <c r="M112" s="209"/>
      <c r="N112" s="209"/>
    </row>
    <row r="113" spans="7:14" ht="12.75">
      <c r="G113" s="209"/>
      <c r="H113" s="209"/>
      <c r="I113" s="209"/>
      <c r="J113" s="209"/>
      <c r="K113" s="209"/>
      <c r="L113" s="209"/>
      <c r="M113" s="209"/>
      <c r="N113" s="209"/>
    </row>
    <row r="114" spans="7:14" ht="12.75">
      <c r="G114" s="209"/>
      <c r="H114" s="209"/>
      <c r="I114" s="209"/>
      <c r="J114" s="209"/>
      <c r="K114" s="209"/>
      <c r="L114" s="209"/>
      <c r="M114" s="209"/>
      <c r="N114" s="209"/>
    </row>
    <row r="115" spans="7:14" ht="12.75">
      <c r="G115" s="209"/>
      <c r="H115" s="209"/>
      <c r="I115" s="209"/>
      <c r="J115" s="209"/>
      <c r="K115" s="209"/>
      <c r="L115" s="209"/>
      <c r="M115" s="209"/>
      <c r="N115" s="209"/>
    </row>
    <row r="116" spans="7:14" ht="12.75">
      <c r="G116" s="209"/>
      <c r="H116" s="209"/>
      <c r="I116" s="209"/>
      <c r="J116" s="209"/>
      <c r="K116" s="209"/>
      <c r="L116" s="209"/>
      <c r="M116" s="209"/>
      <c r="N116" s="209"/>
    </row>
    <row r="117" spans="7:14" ht="12.75">
      <c r="G117" s="209"/>
      <c r="H117" s="209"/>
      <c r="I117" s="209"/>
      <c r="J117" s="209"/>
      <c r="K117" s="209"/>
      <c r="L117" s="209"/>
      <c r="M117" s="209"/>
      <c r="N117" s="209"/>
    </row>
    <row r="118" spans="7:14" ht="12.75">
      <c r="G118" s="209"/>
      <c r="H118" s="209"/>
      <c r="I118" s="209"/>
      <c r="J118" s="209"/>
      <c r="K118" s="209"/>
      <c r="L118" s="209"/>
      <c r="M118" s="209"/>
      <c r="N118" s="209"/>
    </row>
    <row r="119" spans="7:14" ht="12.75">
      <c r="G119" s="209"/>
      <c r="H119" s="209"/>
      <c r="I119" s="209"/>
      <c r="J119" s="209"/>
      <c r="K119" s="209"/>
      <c r="L119" s="209"/>
      <c r="M119" s="209"/>
      <c r="N119" s="209"/>
    </row>
    <row r="120" spans="7:14" ht="12.75">
      <c r="G120" s="209"/>
      <c r="H120" s="209"/>
      <c r="I120" s="209"/>
      <c r="J120" s="209"/>
      <c r="K120" s="209"/>
      <c r="L120" s="209"/>
      <c r="M120" s="209"/>
      <c r="N120" s="209"/>
    </row>
    <row r="121" spans="7:14" ht="12.75">
      <c r="G121" s="209"/>
      <c r="H121" s="209"/>
      <c r="I121" s="209"/>
      <c r="J121" s="209"/>
      <c r="K121" s="209"/>
      <c r="L121" s="209"/>
      <c r="M121" s="209"/>
      <c r="N121" s="209"/>
    </row>
    <row r="122" spans="7:14" ht="12.75">
      <c r="G122" s="209"/>
      <c r="H122" s="209"/>
      <c r="I122" s="209"/>
      <c r="J122" s="209"/>
      <c r="K122" s="209"/>
      <c r="L122" s="209"/>
      <c r="M122" s="209"/>
      <c r="N122" s="209"/>
    </row>
    <row r="123" spans="7:14" ht="12.75">
      <c r="G123" s="209"/>
      <c r="H123" s="209"/>
      <c r="I123" s="209"/>
      <c r="J123" s="209"/>
      <c r="K123" s="209"/>
      <c r="L123" s="209"/>
      <c r="M123" s="209"/>
      <c r="N123" s="209"/>
    </row>
    <row r="124" spans="7:14" ht="12.75">
      <c r="G124" s="209"/>
      <c r="H124" s="209"/>
      <c r="I124" s="209"/>
      <c r="J124" s="209"/>
      <c r="K124" s="209"/>
      <c r="L124" s="209"/>
      <c r="M124" s="209"/>
      <c r="N124" s="209"/>
    </row>
    <row r="125" spans="7:14" ht="12.75">
      <c r="G125" s="209"/>
      <c r="H125" s="209"/>
      <c r="I125" s="209"/>
      <c r="J125" s="209"/>
      <c r="K125" s="209"/>
      <c r="L125" s="209"/>
      <c r="M125" s="209"/>
      <c r="N125" s="209"/>
    </row>
    <row r="126" spans="7:14" ht="12.75">
      <c r="G126" s="209"/>
      <c r="H126" s="209"/>
      <c r="I126" s="209"/>
      <c r="J126" s="209"/>
      <c r="K126" s="209"/>
      <c r="L126" s="209"/>
      <c r="M126" s="209"/>
      <c r="N126" s="209"/>
    </row>
    <row r="127" spans="7:14" ht="12.75">
      <c r="G127" s="209"/>
      <c r="H127" s="209"/>
      <c r="I127" s="209"/>
      <c r="J127" s="209"/>
      <c r="K127" s="209"/>
      <c r="L127" s="209"/>
      <c r="M127" s="209"/>
      <c r="N127" s="209"/>
    </row>
    <row r="128" spans="7:14" ht="12.75">
      <c r="G128" s="209"/>
      <c r="H128" s="209"/>
      <c r="I128" s="209"/>
      <c r="J128" s="209"/>
      <c r="K128" s="209"/>
      <c r="L128" s="209"/>
      <c r="M128" s="209"/>
      <c r="N128" s="209"/>
    </row>
    <row r="129" spans="7:14" ht="12.75">
      <c r="G129" s="209"/>
      <c r="H129" s="209"/>
      <c r="I129" s="209"/>
      <c r="J129" s="209"/>
      <c r="K129" s="209"/>
      <c r="L129" s="209"/>
      <c r="M129" s="209"/>
      <c r="N129" s="209"/>
    </row>
    <row r="130" spans="7:14" ht="12.75">
      <c r="G130" s="209"/>
      <c r="H130" s="209"/>
      <c r="I130" s="209"/>
      <c r="J130" s="209"/>
      <c r="K130" s="209"/>
      <c r="L130" s="209"/>
      <c r="M130" s="209"/>
      <c r="N130" s="209"/>
    </row>
    <row r="131" spans="7:14" ht="12.75">
      <c r="G131" s="209"/>
      <c r="H131" s="209"/>
      <c r="I131" s="209"/>
      <c r="J131" s="209"/>
      <c r="K131" s="209"/>
      <c r="L131" s="209"/>
      <c r="M131" s="209"/>
      <c r="N131" s="209"/>
    </row>
    <row r="132" spans="7:14" ht="12.75">
      <c r="G132" s="209"/>
      <c r="H132" s="209"/>
      <c r="I132" s="209"/>
      <c r="J132" s="209"/>
      <c r="K132" s="209"/>
      <c r="L132" s="209"/>
      <c r="M132" s="209"/>
      <c r="N132" s="209"/>
    </row>
    <row r="133" spans="7:14" ht="12.75">
      <c r="G133" s="209"/>
      <c r="H133" s="209"/>
      <c r="I133" s="209"/>
      <c r="J133" s="209"/>
      <c r="K133" s="209"/>
      <c r="L133" s="209"/>
      <c r="M133" s="209"/>
      <c r="N133" s="209"/>
    </row>
    <row r="134" spans="7:14" ht="12.75">
      <c r="G134" s="209"/>
      <c r="H134" s="209"/>
      <c r="I134" s="209"/>
      <c r="J134" s="209"/>
      <c r="K134" s="209"/>
      <c r="L134" s="209"/>
      <c r="M134" s="209"/>
      <c r="N134" s="209"/>
    </row>
    <row r="135" spans="7:14" ht="12.75">
      <c r="G135" s="209"/>
      <c r="H135" s="209"/>
      <c r="I135" s="209"/>
      <c r="J135" s="209"/>
      <c r="K135" s="209"/>
      <c r="L135" s="209"/>
      <c r="M135" s="209"/>
      <c r="N135" s="209"/>
    </row>
    <row r="136" spans="7:14" ht="12.75">
      <c r="G136" s="209"/>
      <c r="H136" s="209"/>
      <c r="I136" s="209"/>
      <c r="J136" s="209"/>
      <c r="K136" s="209"/>
      <c r="L136" s="209"/>
      <c r="M136" s="209"/>
      <c r="N136" s="209"/>
    </row>
    <row r="137" spans="7:14" ht="12.75">
      <c r="G137" s="209"/>
      <c r="H137" s="209"/>
      <c r="I137" s="209"/>
      <c r="J137" s="209"/>
      <c r="K137" s="209"/>
      <c r="L137" s="209"/>
      <c r="M137" s="209"/>
      <c r="N137" s="209"/>
    </row>
    <row r="138" spans="7:14" ht="12.75">
      <c r="G138" s="209"/>
      <c r="H138" s="209"/>
      <c r="I138" s="209"/>
      <c r="J138" s="209"/>
      <c r="K138" s="209"/>
      <c r="L138" s="209"/>
      <c r="M138" s="209"/>
      <c r="N138" s="209"/>
    </row>
    <row r="139" spans="7:14" ht="12.75">
      <c r="G139" s="209"/>
      <c r="H139" s="209"/>
      <c r="I139" s="209"/>
      <c r="J139" s="209"/>
      <c r="K139" s="209"/>
      <c r="L139" s="209"/>
      <c r="M139" s="209"/>
      <c r="N139" s="209"/>
    </row>
    <row r="140" spans="7:14" ht="12.75">
      <c r="G140" s="209"/>
      <c r="H140" s="209"/>
      <c r="I140" s="209"/>
      <c r="J140" s="209"/>
      <c r="K140" s="209"/>
      <c r="L140" s="209"/>
      <c r="M140" s="209"/>
      <c r="N140" s="209"/>
    </row>
    <row r="141" spans="7:14" ht="12.75">
      <c r="G141" s="209"/>
      <c r="H141" s="209"/>
      <c r="I141" s="209"/>
      <c r="J141" s="209"/>
      <c r="K141" s="209"/>
      <c r="L141" s="209"/>
      <c r="M141" s="209"/>
      <c r="N141" s="209"/>
    </row>
    <row r="142" spans="7:14" ht="12.75">
      <c r="G142" s="209"/>
      <c r="H142" s="209"/>
      <c r="I142" s="209"/>
      <c r="J142" s="209"/>
      <c r="K142" s="209"/>
      <c r="L142" s="209"/>
      <c r="M142" s="209"/>
      <c r="N142" s="209"/>
    </row>
    <row r="143" spans="7:14" ht="12.75">
      <c r="G143" s="209"/>
      <c r="H143" s="209"/>
      <c r="I143" s="209"/>
      <c r="J143" s="209"/>
      <c r="K143" s="209"/>
      <c r="L143" s="209"/>
      <c r="M143" s="209"/>
      <c r="N143" s="209"/>
    </row>
    <row r="144" spans="7:14" ht="12.75">
      <c r="G144" s="209"/>
      <c r="H144" s="209"/>
      <c r="I144" s="209"/>
      <c r="J144" s="209"/>
      <c r="K144" s="209"/>
      <c r="L144" s="209"/>
      <c r="M144" s="209"/>
      <c r="N144" s="209"/>
    </row>
    <row r="145" spans="7:14" ht="12.75">
      <c r="G145" s="209"/>
      <c r="H145" s="209"/>
      <c r="I145" s="209"/>
      <c r="J145" s="209"/>
      <c r="K145" s="209"/>
      <c r="L145" s="209"/>
      <c r="M145" s="209"/>
      <c r="N145" s="209"/>
    </row>
  </sheetData>
  <sheetProtection/>
  <mergeCells count="93">
    <mergeCell ref="N49:N50"/>
    <mergeCell ref="A51:E51"/>
    <mergeCell ref="A52:E52"/>
    <mergeCell ref="A44:E44"/>
    <mergeCell ref="A48:E48"/>
    <mergeCell ref="A49:A50"/>
    <mergeCell ref="B49:B50"/>
    <mergeCell ref="C49:C50"/>
    <mergeCell ref="E49:E50"/>
    <mergeCell ref="A41:E41"/>
    <mergeCell ref="A42:A43"/>
    <mergeCell ref="B42:B43"/>
    <mergeCell ref="C42:C43"/>
    <mergeCell ref="E42:E43"/>
    <mergeCell ref="N42:N43"/>
    <mergeCell ref="N33:N34"/>
    <mergeCell ref="A36:E36"/>
    <mergeCell ref="A38:E38"/>
    <mergeCell ref="A39:A40"/>
    <mergeCell ref="B39:B40"/>
    <mergeCell ref="C39:C40"/>
    <mergeCell ref="E39:E40"/>
    <mergeCell ref="N39:N40"/>
    <mergeCell ref="A35:E35"/>
    <mergeCell ref="A30:A31"/>
    <mergeCell ref="B30:B31"/>
    <mergeCell ref="C30:C31"/>
    <mergeCell ref="E30:E31"/>
    <mergeCell ref="A33:A34"/>
    <mergeCell ref="B33:B34"/>
    <mergeCell ref="C33:C34"/>
    <mergeCell ref="E33:E34"/>
    <mergeCell ref="N24:N25"/>
    <mergeCell ref="N30:N31"/>
    <mergeCell ref="A32:E32"/>
    <mergeCell ref="A27:A28"/>
    <mergeCell ref="B27:B28"/>
    <mergeCell ref="C27:C28"/>
    <mergeCell ref="E27:E28"/>
    <mergeCell ref="N27:N28"/>
    <mergeCell ref="A29:E29"/>
    <mergeCell ref="A26:E26"/>
    <mergeCell ref="A21:A22"/>
    <mergeCell ref="B21:B22"/>
    <mergeCell ref="C21:C22"/>
    <mergeCell ref="E21:E22"/>
    <mergeCell ref="A24:A25"/>
    <mergeCell ref="B24:B25"/>
    <mergeCell ref="C24:C25"/>
    <mergeCell ref="E24:E25"/>
    <mergeCell ref="N15:N16"/>
    <mergeCell ref="N21:N22"/>
    <mergeCell ref="A23:E23"/>
    <mergeCell ref="A18:A19"/>
    <mergeCell ref="B18:B19"/>
    <mergeCell ref="C18:C19"/>
    <mergeCell ref="E18:E19"/>
    <mergeCell ref="N18:N19"/>
    <mergeCell ref="A20:E20"/>
    <mergeCell ref="A17:E17"/>
    <mergeCell ref="C12:C13"/>
    <mergeCell ref="E12:E13"/>
    <mergeCell ref="A15:A16"/>
    <mergeCell ref="B15:B16"/>
    <mergeCell ref="C15:C16"/>
    <mergeCell ref="E15:E16"/>
    <mergeCell ref="N12:N13"/>
    <mergeCell ref="A14:E14"/>
    <mergeCell ref="A9:A10"/>
    <mergeCell ref="B9:B10"/>
    <mergeCell ref="C9:C10"/>
    <mergeCell ref="E9:E10"/>
    <mergeCell ref="N9:N10"/>
    <mergeCell ref="A11:E11"/>
    <mergeCell ref="A12:A13"/>
    <mergeCell ref="B12:B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" right="0.1968503937007874" top="1.1811023622047245" bottom="0.1968503937007874" header="0.5118110236220472" footer="0.31496062992125984"/>
  <pageSetup horizontalDpi="600" verticalDpi="600" orientation="landscape" paperSize="9" scale="93" r:id="rId1"/>
  <headerFooter alignWithMargins="0">
    <oddHeader>&amp;R&amp;9Załącznik Nr 5
do uchwały Nr 195/XXXII/09
Rady Powiatu w Otwocku
z dnia 30 czerwca 2009 r.</oddHeader>
  </headerFooter>
  <rowBreaks count="2" manualBreakCount="2">
    <brk id="20" max="255" man="1"/>
    <brk id="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">
      <selection activeCell="B13" sqref="B13"/>
    </sheetView>
  </sheetViews>
  <sheetFormatPr defaultColWidth="9.00390625" defaultRowHeight="12.75"/>
  <cols>
    <col min="1" max="1" width="5.25390625" style="17" bestFit="1" customWidth="1"/>
    <col min="2" max="2" width="63.125" style="17" customWidth="1"/>
    <col min="3" max="3" width="17.75390625" style="17" customWidth="1"/>
    <col min="4" max="16384" width="9.125" style="17" customWidth="1"/>
  </cols>
  <sheetData>
    <row r="1" spans="1:10" ht="19.5" customHeight="1">
      <c r="A1" s="345" t="s">
        <v>351</v>
      </c>
      <c r="B1" s="345"/>
      <c r="C1" s="345"/>
      <c r="D1" s="18"/>
      <c r="E1" s="18"/>
      <c r="F1" s="18"/>
      <c r="G1" s="18"/>
      <c r="H1" s="18"/>
      <c r="I1" s="18"/>
      <c r="J1" s="18"/>
    </row>
    <row r="2" spans="1:7" ht="19.5" customHeight="1">
      <c r="A2" s="345" t="s">
        <v>352</v>
      </c>
      <c r="B2" s="345"/>
      <c r="C2" s="345"/>
      <c r="D2" s="18"/>
      <c r="E2" s="18"/>
      <c r="F2" s="18"/>
      <c r="G2" s="18"/>
    </row>
    <row r="3" ht="12.75">
      <c r="C3" s="16" t="s">
        <v>37</v>
      </c>
    </row>
    <row r="4" spans="1:10" ht="19.5" customHeight="1">
      <c r="A4" s="152" t="s">
        <v>36</v>
      </c>
      <c r="B4" s="152" t="s">
        <v>353</v>
      </c>
      <c r="C4" s="152" t="s">
        <v>354</v>
      </c>
      <c r="D4" s="153"/>
      <c r="E4" s="153"/>
      <c r="F4" s="153"/>
      <c r="G4" s="153"/>
      <c r="H4" s="153"/>
      <c r="I4" s="154"/>
      <c r="J4" s="154"/>
    </row>
    <row r="5" spans="1:10" ht="19.5" customHeight="1">
      <c r="A5" s="155" t="s">
        <v>355</v>
      </c>
      <c r="B5" s="156" t="s">
        <v>356</v>
      </c>
      <c r="C5" s="157">
        <v>301994</v>
      </c>
      <c r="D5" s="153"/>
      <c r="E5" s="153"/>
      <c r="F5" s="153"/>
      <c r="G5" s="153"/>
      <c r="H5" s="153"/>
      <c r="I5" s="154"/>
      <c r="J5" s="154"/>
    </row>
    <row r="6" spans="1:10" ht="12.75" customHeight="1">
      <c r="A6" s="158" t="s">
        <v>357</v>
      </c>
      <c r="B6" s="159" t="s">
        <v>358</v>
      </c>
      <c r="C6" s="160">
        <v>190000</v>
      </c>
      <c r="D6" s="153"/>
      <c r="E6" s="153"/>
      <c r="F6" s="153"/>
      <c r="G6" s="153"/>
      <c r="H6" s="153"/>
      <c r="I6" s="154"/>
      <c r="J6" s="154"/>
    </row>
    <row r="7" spans="1:10" ht="19.5" customHeight="1">
      <c r="A7" s="161" t="s">
        <v>30</v>
      </c>
      <c r="B7" s="162" t="s">
        <v>359</v>
      </c>
      <c r="C7" s="163">
        <v>190000</v>
      </c>
      <c r="D7" s="153"/>
      <c r="E7" s="153"/>
      <c r="F7" s="153"/>
      <c r="G7" s="153"/>
      <c r="H7" s="153"/>
      <c r="I7" s="154"/>
      <c r="J7" s="154"/>
    </row>
    <row r="8" spans="1:10" ht="12" customHeight="1">
      <c r="A8" s="158" t="s">
        <v>360</v>
      </c>
      <c r="B8" s="159" t="s">
        <v>44</v>
      </c>
      <c r="C8" s="160">
        <v>344660</v>
      </c>
      <c r="D8" s="153"/>
      <c r="E8" s="153"/>
      <c r="F8" s="153"/>
      <c r="G8" s="153"/>
      <c r="H8" s="153"/>
      <c r="I8" s="154"/>
      <c r="J8" s="154"/>
    </row>
    <row r="9" spans="1:10" ht="12.75" customHeight="1">
      <c r="A9" s="164" t="s">
        <v>30</v>
      </c>
      <c r="B9" s="165" t="s">
        <v>361</v>
      </c>
      <c r="C9" s="166">
        <f>C10+C11+C12</f>
        <v>96000</v>
      </c>
      <c r="D9" s="153"/>
      <c r="E9" s="153"/>
      <c r="F9" s="153"/>
      <c r="G9" s="153"/>
      <c r="H9" s="153"/>
      <c r="I9" s="154"/>
      <c r="J9" s="154"/>
    </row>
    <row r="10" spans="1:10" ht="15" customHeight="1">
      <c r="A10" s="167"/>
      <c r="B10" s="168" t="s">
        <v>362</v>
      </c>
      <c r="C10" s="169">
        <v>4000</v>
      </c>
      <c r="D10" s="153"/>
      <c r="E10" s="153"/>
      <c r="F10" s="153"/>
      <c r="G10" s="153"/>
      <c r="H10" s="153"/>
      <c r="I10" s="154"/>
      <c r="J10" s="154"/>
    </row>
    <row r="11" spans="1:10" ht="15" customHeight="1">
      <c r="A11" s="170"/>
      <c r="B11" s="168" t="s">
        <v>363</v>
      </c>
      <c r="C11" s="169">
        <v>25000</v>
      </c>
      <c r="D11" s="153"/>
      <c r="E11" s="153"/>
      <c r="F11" s="153"/>
      <c r="G11" s="153"/>
      <c r="H11" s="153"/>
      <c r="I11" s="154"/>
      <c r="J11" s="154"/>
    </row>
    <row r="12" spans="1:10" ht="15" customHeight="1">
      <c r="A12" s="171"/>
      <c r="B12" s="168" t="s">
        <v>407</v>
      </c>
      <c r="C12" s="169">
        <v>67000</v>
      </c>
      <c r="D12" s="153"/>
      <c r="E12" s="153"/>
      <c r="F12" s="153"/>
      <c r="G12" s="153"/>
      <c r="H12" s="153"/>
      <c r="I12" s="154"/>
      <c r="J12" s="154"/>
    </row>
    <row r="13" spans="1:10" ht="15" customHeight="1">
      <c r="A13" s="346"/>
      <c r="B13" s="174" t="s">
        <v>406</v>
      </c>
      <c r="C13" s="347"/>
      <c r="D13" s="153"/>
      <c r="E13" s="153"/>
      <c r="F13" s="153"/>
      <c r="G13" s="153"/>
      <c r="H13" s="153"/>
      <c r="I13" s="154"/>
      <c r="J13" s="154"/>
    </row>
    <row r="14" spans="1:10" ht="15" customHeight="1">
      <c r="A14" s="346"/>
      <c r="B14" s="213" t="s">
        <v>364</v>
      </c>
      <c r="C14" s="346"/>
      <c r="D14" s="153"/>
      <c r="E14" s="153"/>
      <c r="F14" s="153"/>
      <c r="G14" s="153"/>
      <c r="H14" s="153"/>
      <c r="I14" s="154"/>
      <c r="J14" s="154"/>
    </row>
    <row r="15" spans="1:10" ht="27" customHeight="1">
      <c r="A15" s="175"/>
      <c r="B15" s="176" t="s">
        <v>410</v>
      </c>
      <c r="C15" s="346"/>
      <c r="D15" s="153"/>
      <c r="E15" s="153"/>
      <c r="F15" s="153"/>
      <c r="G15" s="153"/>
      <c r="H15" s="153"/>
      <c r="I15" s="154"/>
      <c r="J15" s="154"/>
    </row>
    <row r="16" spans="1:10" ht="58.5" customHeight="1">
      <c r="A16" s="177"/>
      <c r="B16" s="178" t="s">
        <v>411</v>
      </c>
      <c r="C16" s="346"/>
      <c r="D16" s="153"/>
      <c r="E16" s="153"/>
      <c r="F16" s="153"/>
      <c r="G16" s="153"/>
      <c r="H16" s="153"/>
      <c r="I16" s="154"/>
      <c r="J16" s="154"/>
    </row>
    <row r="17" spans="1:10" ht="15" customHeight="1">
      <c r="A17" s="170"/>
      <c r="B17" s="172" t="s">
        <v>404</v>
      </c>
      <c r="C17" s="348"/>
      <c r="D17" s="153"/>
      <c r="E17" s="153"/>
      <c r="F17" s="153"/>
      <c r="G17" s="153"/>
      <c r="H17" s="153"/>
      <c r="I17" s="154"/>
      <c r="J17" s="154"/>
    </row>
    <row r="18" spans="1:10" ht="15" customHeight="1">
      <c r="A18" s="179" t="s">
        <v>29</v>
      </c>
      <c r="B18" s="180" t="s">
        <v>365</v>
      </c>
      <c r="C18" s="181">
        <v>44660</v>
      </c>
      <c r="D18" s="153"/>
      <c r="E18" s="153"/>
      <c r="F18" s="153"/>
      <c r="G18" s="153"/>
      <c r="H18" s="153"/>
      <c r="I18" s="154"/>
      <c r="J18" s="154"/>
    </row>
    <row r="19" spans="1:10" ht="55.5" customHeight="1">
      <c r="A19" s="170"/>
      <c r="B19" s="182" t="s">
        <v>409</v>
      </c>
      <c r="C19" s="173">
        <v>5660</v>
      </c>
      <c r="D19" s="183"/>
      <c r="E19" s="153"/>
      <c r="F19" s="153"/>
      <c r="G19" s="153"/>
      <c r="H19" s="153"/>
      <c r="I19" s="154"/>
      <c r="J19" s="154"/>
    </row>
    <row r="20" spans="1:10" ht="78" customHeight="1">
      <c r="A20" s="347"/>
      <c r="B20" s="349" t="s">
        <v>402</v>
      </c>
      <c r="C20" s="351">
        <v>26000</v>
      </c>
      <c r="D20" s="184"/>
      <c r="E20" s="153"/>
      <c r="F20" s="153"/>
      <c r="G20" s="153"/>
      <c r="H20" s="153"/>
      <c r="I20" s="154"/>
      <c r="J20" s="154"/>
    </row>
    <row r="21" spans="1:10" ht="6.75" customHeight="1" hidden="1">
      <c r="A21" s="348"/>
      <c r="B21" s="350"/>
      <c r="C21" s="352"/>
      <c r="D21" s="153"/>
      <c r="E21" s="153"/>
      <c r="F21" s="153"/>
      <c r="G21" s="153"/>
      <c r="H21" s="153"/>
      <c r="I21" s="154"/>
      <c r="J21" s="154"/>
    </row>
    <row r="22" spans="1:10" ht="87" customHeight="1">
      <c r="A22" s="177"/>
      <c r="B22" s="212" t="s">
        <v>403</v>
      </c>
      <c r="C22" s="163">
        <v>13000</v>
      </c>
      <c r="D22" s="153"/>
      <c r="E22" s="153"/>
      <c r="F22" s="153"/>
      <c r="G22" s="153"/>
      <c r="H22" s="153"/>
      <c r="I22" s="154"/>
      <c r="J22" s="154"/>
    </row>
    <row r="23" spans="1:10" ht="19.5" customHeight="1">
      <c r="A23" s="185" t="s">
        <v>27</v>
      </c>
      <c r="B23" s="180" t="s">
        <v>366</v>
      </c>
      <c r="C23" s="181">
        <v>204000</v>
      </c>
      <c r="D23" s="153"/>
      <c r="E23" s="153"/>
      <c r="F23" s="153"/>
      <c r="G23" s="153"/>
      <c r="H23" s="153"/>
      <c r="I23" s="154"/>
      <c r="J23" s="154"/>
    </row>
    <row r="24" spans="1:10" ht="15">
      <c r="A24" s="167"/>
      <c r="B24" s="182" t="s">
        <v>367</v>
      </c>
      <c r="C24" s="173">
        <v>200000</v>
      </c>
      <c r="D24" s="153"/>
      <c r="E24" s="153"/>
      <c r="F24" s="153"/>
      <c r="G24" s="153"/>
      <c r="H24" s="153"/>
      <c r="I24" s="154"/>
      <c r="J24" s="154"/>
    </row>
    <row r="25" spans="1:10" ht="15">
      <c r="A25" s="189"/>
      <c r="B25" s="190" t="s">
        <v>408</v>
      </c>
      <c r="C25" s="4"/>
      <c r="D25" s="153"/>
      <c r="E25" s="153"/>
      <c r="F25" s="153"/>
      <c r="G25" s="153"/>
      <c r="H25" s="153"/>
      <c r="I25" s="154"/>
      <c r="J25" s="154"/>
    </row>
    <row r="26" spans="1:10" ht="13.5" customHeight="1">
      <c r="A26" s="189"/>
      <c r="B26" s="190" t="s">
        <v>384</v>
      </c>
      <c r="C26" s="4">
        <v>4000</v>
      </c>
      <c r="D26" s="153"/>
      <c r="E26" s="153"/>
      <c r="F26" s="153"/>
      <c r="G26" s="153"/>
      <c r="H26" s="153"/>
      <c r="I26" s="154"/>
      <c r="J26" s="154"/>
    </row>
    <row r="27" spans="1:10" ht="13.5" customHeight="1">
      <c r="A27" s="189"/>
      <c r="B27" s="176" t="s">
        <v>401</v>
      </c>
      <c r="C27" s="4"/>
      <c r="D27" s="153"/>
      <c r="E27" s="153"/>
      <c r="F27" s="153"/>
      <c r="G27" s="153"/>
      <c r="H27" s="153"/>
      <c r="I27" s="154"/>
      <c r="J27" s="154"/>
    </row>
    <row r="28" spans="1:10" ht="19.5" customHeight="1">
      <c r="A28" s="186" t="s">
        <v>368</v>
      </c>
      <c r="B28" s="187" t="s">
        <v>369</v>
      </c>
      <c r="C28" s="188">
        <f>C5+C6-C8</f>
        <v>147334</v>
      </c>
      <c r="D28" s="153"/>
      <c r="E28" s="153"/>
      <c r="F28" s="153"/>
      <c r="G28" s="153"/>
      <c r="H28" s="153"/>
      <c r="I28" s="154"/>
      <c r="J28" s="154"/>
    </row>
    <row r="29" spans="1:10" ht="15">
      <c r="A29" s="153"/>
      <c r="B29" s="153"/>
      <c r="C29" s="153"/>
      <c r="D29" s="153"/>
      <c r="E29" s="153"/>
      <c r="F29" s="153"/>
      <c r="G29" s="153"/>
      <c r="H29" s="153"/>
      <c r="I29" s="154"/>
      <c r="J29" s="154"/>
    </row>
    <row r="30" spans="1:10" ht="15">
      <c r="A30" s="153"/>
      <c r="B30" s="153"/>
      <c r="C30" s="153"/>
      <c r="D30" s="153"/>
      <c r="E30" s="153"/>
      <c r="F30" s="153"/>
      <c r="G30" s="153"/>
      <c r="H30" s="153"/>
      <c r="I30" s="154"/>
      <c r="J30" s="154"/>
    </row>
    <row r="31" spans="1:10" ht="15">
      <c r="A31" s="153"/>
      <c r="B31" s="153"/>
      <c r="C31" s="153"/>
      <c r="D31" s="153"/>
      <c r="E31" s="153"/>
      <c r="F31" s="153"/>
      <c r="G31" s="153"/>
      <c r="H31" s="153"/>
      <c r="I31" s="154"/>
      <c r="J31" s="154"/>
    </row>
    <row r="32" spans="1:10" ht="15">
      <c r="A32" s="153"/>
      <c r="B32" s="153"/>
      <c r="C32" s="153"/>
      <c r="D32" s="153"/>
      <c r="E32" s="153"/>
      <c r="F32" s="153"/>
      <c r="G32" s="153"/>
      <c r="H32" s="153"/>
      <c r="I32" s="154"/>
      <c r="J32" s="154"/>
    </row>
    <row r="33" spans="1:10" ht="15">
      <c r="A33" s="153"/>
      <c r="B33" s="153"/>
      <c r="C33" s="153"/>
      <c r="D33" s="153"/>
      <c r="E33" s="153"/>
      <c r="F33" s="153"/>
      <c r="G33" s="153"/>
      <c r="H33" s="153"/>
      <c r="I33" s="154"/>
      <c r="J33" s="154"/>
    </row>
    <row r="34" spans="1:10" ht="15">
      <c r="A34" s="153"/>
      <c r="B34" s="153"/>
      <c r="C34" s="153"/>
      <c r="D34" s="153"/>
      <c r="E34" s="153"/>
      <c r="F34" s="153"/>
      <c r="G34" s="153"/>
      <c r="H34" s="153"/>
      <c r="I34" s="154"/>
      <c r="J34" s="154"/>
    </row>
    <row r="35" spans="1:10" ht="15">
      <c r="A35" s="154"/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0" ht="15">
      <c r="A36" s="154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ht="15">
      <c r="A37" s="154"/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10" ht="15">
      <c r="A38" s="154"/>
      <c r="B38" s="154"/>
      <c r="C38" s="154"/>
      <c r="D38" s="154"/>
      <c r="E38" s="154"/>
      <c r="F38" s="154"/>
      <c r="G38" s="154"/>
      <c r="H38" s="154"/>
      <c r="I38" s="154"/>
      <c r="J38" s="154"/>
    </row>
  </sheetData>
  <sheetProtection/>
  <mergeCells count="7">
    <mergeCell ref="A1:C1"/>
    <mergeCell ref="A2:C2"/>
    <mergeCell ref="A13:A14"/>
    <mergeCell ref="A20:A21"/>
    <mergeCell ref="B20:B21"/>
    <mergeCell ref="C20:C21"/>
    <mergeCell ref="C13:C17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6
 do uchwały Nr 195/XXXII/09
Rady Powiatu w Otwocku
z dnia 30 czerwca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Jolanta Wyszomirska</cp:lastModifiedBy>
  <cp:lastPrinted>2009-07-02T10:12:04Z</cp:lastPrinted>
  <dcterms:created xsi:type="dcterms:W3CDTF">2009-04-07T10:44:37Z</dcterms:created>
  <dcterms:modified xsi:type="dcterms:W3CDTF">2009-07-02T10:12:51Z</dcterms:modified>
  <cp:category/>
  <cp:version/>
  <cp:contentType/>
  <cp:contentStatus/>
</cp:coreProperties>
</file>