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az 2022\Postępowanie\Na stronę\"/>
    </mc:Choice>
  </mc:AlternateContent>
  <xr:revisionPtr revIDLastSave="0" documentId="13_ncr:1_{08F1DD04-C0D3-4CA8-A760-99A88EEC6A5E}" xr6:coauthVersionLast="47" xr6:coauthVersionMax="47" xr10:uidLastSave="{00000000-0000-0000-0000-000000000000}"/>
  <bookViews>
    <workbookView xWindow="2340" yWindow="1545" windowWidth="23100" windowHeight="14655" xr2:uid="{00000000-000D-0000-FFFF-FFFF00000000}"/>
  </bookViews>
  <sheets>
    <sheet name="PRZETARG GAZ" sheetId="1" r:id="rId1"/>
    <sheet name="DPS Konopnicka nowy oszacowanie" sheetId="2" r:id="rId2"/>
  </sheets>
  <definedNames>
    <definedName name="_xlnm.Print_Area" localSheetId="0">'PRZETARG GAZ'!$A$1:$M$37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M6" i="2"/>
  <c r="L6" i="2"/>
  <c r="G10" i="1"/>
  <c r="F10" i="1"/>
  <c r="L6" i="1"/>
  <c r="L7" i="1"/>
  <c r="L8" i="1"/>
  <c r="L9" i="1"/>
  <c r="L5" i="1"/>
  <c r="K9" i="1"/>
  <c r="K6" i="1"/>
  <c r="K7" i="1"/>
  <c r="K8" i="1"/>
  <c r="K5" i="1"/>
  <c r="E38" i="1"/>
  <c r="E37" i="1"/>
  <c r="I37" i="1" s="1"/>
  <c r="C32" i="1"/>
  <c r="C31" i="1"/>
  <c r="E26" i="1"/>
  <c r="E25" i="1"/>
  <c r="I25" i="1" s="1"/>
  <c r="H20" i="1"/>
  <c r="G20" i="1"/>
  <c r="F20" i="1"/>
  <c r="E20" i="1"/>
  <c r="D20" i="1"/>
  <c r="C20" i="1"/>
  <c r="H18" i="1"/>
  <c r="G18" i="1"/>
  <c r="F18" i="1"/>
  <c r="E18" i="1"/>
  <c r="D18" i="1"/>
  <c r="C18" i="1"/>
  <c r="N18" i="1" l="1"/>
  <c r="L10" i="1"/>
  <c r="K10" i="1"/>
</calcChain>
</file>

<file path=xl/sharedStrings.xml><?xml version="1.0" encoding="utf-8"?>
<sst xmlns="http://schemas.openxmlformats.org/spreadsheetml/2006/main" count="93" uniqueCount="64">
  <si>
    <t>Nazwa jednostki, adres, miejsce i punkt odbioru</t>
  </si>
  <si>
    <t>Nr gazomierza/ nr punktu poboru</t>
  </si>
  <si>
    <t>Grupa taryfowa</t>
  </si>
  <si>
    <t>Moc umowna kWh/h</t>
  </si>
  <si>
    <t>Szacunkowe zapotrzebowanie na paliwo gazowe w okresie 12 miesięcy kWh</t>
  </si>
  <si>
    <t>Szacunkowa wartość zamówienia w okresie 12 miesięcy netto</t>
  </si>
  <si>
    <t>Czas na jaki została zawarta umowa- okres wypowiedzenia</t>
  </si>
  <si>
    <t>Nazwa OSD</t>
  </si>
  <si>
    <r>
      <t xml:space="preserve">Powiatowe Centrum Pomocy Rodzinie w Otwocku                                   ul. Komunardów 10 05-402 Otwock.                             Punkt poboru:                               </t>
    </r>
    <r>
      <rPr>
        <b/>
        <sz val="11"/>
        <color theme="1"/>
        <rFont val="Times New Roman"/>
        <family val="1"/>
        <charset val="238"/>
      </rPr>
      <t>ul. A. Mickiewicza 43/47,     05-402 Otwock</t>
    </r>
  </si>
  <si>
    <t>W-3.6</t>
  </si>
  <si>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Times New Roman"/>
        <family val="1"/>
        <charset val="238"/>
      </rPr>
      <t>110</t>
    </r>
  </si>
  <si>
    <t>01.01.2021-31.12.2021 r. okres wypowiedzenia: 1 miesiąc</t>
  </si>
  <si>
    <t>PGNIG Obrót Detaliczny                Sp. z o.o.</t>
  </si>
  <si>
    <r>
      <t xml:space="preserve">Powiatowe Centrum Pomocy Rodzinie w Otwocku - </t>
    </r>
    <r>
      <rPr>
        <b/>
        <sz val="11"/>
        <color theme="1"/>
        <rFont val="Times New Roman"/>
        <family val="1"/>
        <charset val="238"/>
      </rPr>
      <t xml:space="preserve">Dom dla Dzieci Nr 1 </t>
    </r>
    <r>
      <rPr>
        <sz val="11"/>
        <color theme="1"/>
        <rFont val="Times New Roman"/>
        <family val="1"/>
        <charset val="238"/>
      </rPr>
      <t xml:space="preserve">w Otwocku przy ul. Prądzyńskiego 1         Punkt poboru:                                      </t>
    </r>
    <r>
      <rPr>
        <b/>
        <sz val="11"/>
        <color theme="1"/>
        <rFont val="Times New Roman"/>
        <family val="1"/>
        <charset val="238"/>
      </rPr>
      <t>ul. Prądzyńskiego 1, 05-400 Otwock</t>
    </r>
  </si>
  <si>
    <r>
      <t xml:space="preserve">Powiatowe Centrum Pomocy Rodzinie w Otwocku - </t>
    </r>
    <r>
      <rPr>
        <b/>
        <sz val="11"/>
        <color theme="1"/>
        <rFont val="Times New Roman"/>
        <family val="1"/>
        <charset val="238"/>
      </rPr>
      <t xml:space="preserve">Dom dla Dzieci Nr 2 </t>
    </r>
    <r>
      <rPr>
        <sz val="11"/>
        <color theme="1"/>
        <rFont val="Times New Roman"/>
        <family val="1"/>
        <charset val="238"/>
      </rPr>
      <t xml:space="preserve">w Otwocku przy ul. Ujejskiego 14        Punkt poboru:                                       </t>
    </r>
    <r>
      <rPr>
        <b/>
        <sz val="11"/>
        <color theme="1"/>
        <rFont val="Times New Roman"/>
        <family val="1"/>
        <charset val="238"/>
      </rPr>
      <t>ul. Ujejskiego 14, 05-400 Otwock</t>
    </r>
  </si>
  <si>
    <r>
      <t xml:space="preserve">Powiatowe Centrum Pomocy Rodzinie w Otwocku - </t>
    </r>
    <r>
      <rPr>
        <b/>
        <sz val="11"/>
        <color theme="1"/>
        <rFont val="Times New Roman"/>
        <family val="1"/>
        <charset val="238"/>
      </rPr>
      <t>Dom dla Dzieci Nr 3</t>
    </r>
    <r>
      <rPr>
        <sz val="11"/>
        <color theme="1"/>
        <rFont val="Times New Roman"/>
        <family val="1"/>
        <charset val="238"/>
      </rPr>
      <t xml:space="preserve"> w Otwocku przy ul. Cieszyńskiej 9        Punkt poboru:                                     </t>
    </r>
    <r>
      <rPr>
        <b/>
        <sz val="11"/>
        <color theme="1"/>
        <rFont val="Times New Roman"/>
        <family val="1"/>
        <charset val="238"/>
      </rPr>
      <t>ul. Cieszyńska 9, 05-400 Otwock</t>
    </r>
  </si>
  <si>
    <t>ZUŻYCIE GAZU W POSZCZEGÓLNYCH MIESIĄCACH W kWh</t>
  </si>
  <si>
    <t>PUNKT POBORU: UL. A. MICKIEWICZA 43/47, 05-402 OTWOCK</t>
  </si>
  <si>
    <t>MIESIĄC</t>
  </si>
  <si>
    <t>wrzesień -październik 2020</t>
  </si>
  <si>
    <t>listopad-grudzień 2020</t>
  </si>
  <si>
    <t>styczeń 2021</t>
  </si>
  <si>
    <t>luty 2021</t>
  </si>
  <si>
    <t>marzec 2021</t>
  </si>
  <si>
    <t>kwiecień 2021</t>
  </si>
  <si>
    <t>maj 2021</t>
  </si>
  <si>
    <t>czerwiec 2021</t>
  </si>
  <si>
    <t xml:space="preserve">lipiec 2021 </t>
  </si>
  <si>
    <t>sierpień 2021</t>
  </si>
  <si>
    <t>ZUŻYCIE</t>
  </si>
  <si>
    <t>PUNKT POBORU: DOM DLA DZIECI NR 1 UL. PRĄDZYŃSKIEGO 1, 05-400 OTWOCK</t>
  </si>
  <si>
    <t>sierpień-wrzesień 2020</t>
  </si>
  <si>
    <t>październik-listopad 2020</t>
  </si>
  <si>
    <t>grudzień 2020</t>
  </si>
  <si>
    <t>styczeń-marzec 2021</t>
  </si>
  <si>
    <t>kwiecień-maj 2021</t>
  </si>
  <si>
    <t>czerwiec-lipiec 2021</t>
  </si>
  <si>
    <t>PUNKT POBORU: DOM DLA DZIECI NR 2 UL. UJEJSKIEGO 14, 05-400 OTWOCK</t>
  </si>
  <si>
    <r>
      <t xml:space="preserve">styczeń-wrzesień 2020                       </t>
    </r>
    <r>
      <rPr>
        <b/>
        <sz val="11"/>
        <color theme="1"/>
        <rFont val="Times New Roman"/>
        <family val="1"/>
        <charset val="238"/>
      </rPr>
      <t xml:space="preserve">   (GRUPA TARYFOWA W-2.1)</t>
    </r>
  </si>
  <si>
    <r>
      <t xml:space="preserve">pażdziernik-grudzień 2020 </t>
    </r>
    <r>
      <rPr>
        <b/>
        <sz val="11"/>
        <color theme="1"/>
        <rFont val="Times New Roman"/>
        <family val="1"/>
        <charset val="238"/>
      </rPr>
      <t>(GRUPA TARYFOWA W-3.6)</t>
    </r>
  </si>
  <si>
    <t>PUNKT POBORU: DOM DLA DZIECI NR 3 UL. CIESZYŃSKA 9, 05-400 OTWOCK</t>
  </si>
  <si>
    <t>wartość netto</t>
  </si>
  <si>
    <t>PCPR</t>
  </si>
  <si>
    <t xml:space="preserve">W-3.6                       </t>
  </si>
  <si>
    <t xml:space="preserve">   W-2.1</t>
  </si>
  <si>
    <t>nowe oszacowanie o …%</t>
  </si>
  <si>
    <t>lp.</t>
  </si>
  <si>
    <t>Nazwa Jednostki Adres miejsce i punkt odbioru</t>
  </si>
  <si>
    <t>Nr gazomierza</t>
  </si>
  <si>
    <t>Grupa taryfowa OSD</t>
  </si>
  <si>
    <t>Moc umowna</t>
  </si>
  <si>
    <t>Szacunkowe zapotrzebowanie na paliwo gazowe w okresie 12 m-cy</t>
  </si>
  <si>
    <t>szacunkowa wartość w okresie 12 miesiecy zamówienia</t>
  </si>
  <si>
    <t>Czas na jaki została zawarta umowa</t>
  </si>
  <si>
    <t>Dom Pomocy Społecznej  05-400 Otwock ul.Konopnickiej 17</t>
  </si>
  <si>
    <t>05KBKG2533521284827</t>
  </si>
  <si>
    <t>W-4</t>
  </si>
  <si>
    <t>110 kWh/h</t>
  </si>
  <si>
    <t>01.01.2020-31.12.2021 okres wypowiedzenia 1 m-c</t>
  </si>
  <si>
    <t>PGNiG Obrot Detaliczny sp.zo.o.  Warszawa                                                01-248 ul.Jana Kazimierza 3</t>
  </si>
  <si>
    <t xml:space="preserve">Zalącznik nr 2 </t>
  </si>
  <si>
    <t>punkt poboru gazu</t>
  </si>
  <si>
    <t xml:space="preserve">BW-4                 </t>
  </si>
  <si>
    <t>BW-2.1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</si>
</sst>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_-;\-* #,##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"/>
    </font>
    <font>
      <sz val="11"/>
      <color theme="1"/>
      <name val="Symbol"/>
      <family val="1"/>
      <charset val="2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vertical="center" wrapText="1"/>
    </xf>
    <xf numFmtId="43" fontId="0" fillId="0" borderId="0" xfId="1" applyFont="1" applyBorder="1" applyAlignment="1">
      <alignment vertical="center"/>
    </xf>
    <xf numFmtId="4" fontId="12" fillId="0" borderId="0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9" fontId="15" fillId="0" borderId="0" xfId="0" applyNumberFormat="1" applyFont="1" applyBorder="1" applyAlignment="1">
      <alignment vertical="center" wrapText="1"/>
    </xf>
    <xf numFmtId="43" fontId="16" fillId="0" borderId="1" xfId="1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17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8" fontId="0" fillId="0" borderId="1" xfId="1" applyNumberFormat="1" applyFont="1" applyBorder="1" applyAlignment="1">
      <alignment vertical="center"/>
    </xf>
  </cellXfs>
  <cellStyles count="3">
    <cellStyle name="Dziesiętny" xfId="1" builtinId="3"/>
    <cellStyle name="Normalny" xfId="0" builtinId="0"/>
    <cellStyle name="Normalny 2" xfId="2" xr:uid="{322C712E-F4EF-4819-900C-85E17DEC68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8"/>
  <sheetViews>
    <sheetView tabSelected="1" zoomScale="80" zoomScaleNormal="80" workbookViewId="0">
      <selection activeCell="K7" sqref="K7"/>
    </sheetView>
  </sheetViews>
  <sheetFormatPr defaultRowHeight="15"/>
  <cols>
    <col min="1" max="1" width="7.85546875" style="7" customWidth="1"/>
    <col min="2" max="2" width="25.42578125" style="7" customWidth="1"/>
    <col min="3" max="3" width="15.42578125" style="7" customWidth="1"/>
    <col min="4" max="5" width="14.5703125" style="7" customWidth="1"/>
    <col min="6" max="6" width="14.85546875" style="7" customWidth="1"/>
    <col min="7" max="8" width="14.5703125" style="7" customWidth="1"/>
    <col min="9" max="10" width="14.28515625" style="7" customWidth="1"/>
    <col min="11" max="12" width="14.5703125" style="7" customWidth="1"/>
    <col min="13" max="13" width="18.42578125" style="7" customWidth="1"/>
    <col min="14" max="16384" width="9.140625" style="7"/>
  </cols>
  <sheetData>
    <row r="2" spans="2:18">
      <c r="B2" s="7" t="s">
        <v>42</v>
      </c>
      <c r="H2" s="7" t="s">
        <v>60</v>
      </c>
      <c r="K2" s="61"/>
      <c r="L2" s="61"/>
    </row>
    <row r="3" spans="2:18" s="2" customFormat="1" ht="94.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24" t="s">
        <v>45</v>
      </c>
      <c r="K3" s="22" t="s">
        <v>4</v>
      </c>
      <c r="L3" s="22" t="s">
        <v>5</v>
      </c>
      <c r="M3" s="53" t="s">
        <v>61</v>
      </c>
    </row>
    <row r="4" spans="2:18" s="2" customFormat="1" ht="94.5" customHeight="1">
      <c r="B4" s="72" t="s">
        <v>8</v>
      </c>
      <c r="C4" s="56">
        <v>4236500230</v>
      </c>
      <c r="D4" s="56" t="s">
        <v>62</v>
      </c>
      <c r="E4" s="72" t="s">
        <v>10</v>
      </c>
      <c r="F4" s="56">
        <v>174949</v>
      </c>
      <c r="G4" s="56">
        <v>21594</v>
      </c>
      <c r="H4" s="72" t="s">
        <v>11</v>
      </c>
      <c r="I4" s="72" t="s">
        <v>12</v>
      </c>
      <c r="J4" s="75">
        <v>0</v>
      </c>
      <c r="K4" s="56">
        <v>174949</v>
      </c>
      <c r="L4" s="56">
        <f>G4+(G4*J4)</f>
        <v>21594</v>
      </c>
      <c r="M4" s="24">
        <v>4236500230</v>
      </c>
    </row>
    <row r="5" spans="2:18" ht="125.25" customHeight="1">
      <c r="B5" s="73"/>
      <c r="C5" s="78">
        <v>4236500278</v>
      </c>
      <c r="D5" s="4" t="s">
        <v>63</v>
      </c>
      <c r="E5" s="74"/>
      <c r="F5" s="57">
        <v>847</v>
      </c>
      <c r="G5" s="57">
        <v>214</v>
      </c>
      <c r="H5" s="73"/>
      <c r="I5" s="73"/>
      <c r="J5" s="73"/>
      <c r="K5" s="81">
        <f>F5+(F5*J4)</f>
        <v>847</v>
      </c>
      <c r="L5" s="25">
        <f>G5+(G5*J4)</f>
        <v>214</v>
      </c>
      <c r="M5" s="76">
        <v>4236500278</v>
      </c>
      <c r="R5" s="54"/>
    </row>
    <row r="6" spans="2:18" ht="123.75" customHeight="1">
      <c r="B6" s="3" t="s">
        <v>13</v>
      </c>
      <c r="C6" s="78">
        <v>1441250381</v>
      </c>
      <c r="D6" s="4" t="s">
        <v>9</v>
      </c>
      <c r="E6" s="5" t="s">
        <v>10</v>
      </c>
      <c r="F6" s="6">
        <v>42290</v>
      </c>
      <c r="G6" s="57">
        <v>5152</v>
      </c>
      <c r="H6" s="4" t="s">
        <v>11</v>
      </c>
      <c r="I6" s="3" t="s">
        <v>12</v>
      </c>
      <c r="J6" s="38">
        <v>0</v>
      </c>
      <c r="K6" s="81">
        <f t="shared" ref="K6:K8" si="0">F6+(F6*J6)</f>
        <v>42290</v>
      </c>
      <c r="L6" s="25">
        <f t="shared" ref="L6:L9" si="1">G6+(G6*J6)</f>
        <v>5152</v>
      </c>
      <c r="M6" s="76">
        <v>1441250381</v>
      </c>
      <c r="R6" s="55"/>
    </row>
    <row r="7" spans="2:18" ht="66.75" customHeight="1">
      <c r="B7" s="59" t="s">
        <v>14</v>
      </c>
      <c r="C7" s="79">
        <v>7785953355</v>
      </c>
      <c r="D7" s="4" t="s">
        <v>44</v>
      </c>
      <c r="E7" s="63" t="s">
        <v>10</v>
      </c>
      <c r="F7" s="6">
        <v>32013</v>
      </c>
      <c r="G7" s="57">
        <v>3827.66</v>
      </c>
      <c r="H7" s="62" t="s">
        <v>11</v>
      </c>
      <c r="I7" s="59" t="s">
        <v>12</v>
      </c>
      <c r="J7" s="38">
        <v>0</v>
      </c>
      <c r="K7" s="81">
        <f t="shared" si="0"/>
        <v>32013</v>
      </c>
      <c r="L7" s="25">
        <f t="shared" si="1"/>
        <v>3827.66</v>
      </c>
      <c r="M7" s="77">
        <v>7785953355</v>
      </c>
    </row>
    <row r="8" spans="2:18" ht="66.75" customHeight="1">
      <c r="B8" s="60"/>
      <c r="C8" s="80"/>
      <c r="D8" s="4" t="s">
        <v>43</v>
      </c>
      <c r="E8" s="60"/>
      <c r="F8" s="6">
        <v>5174</v>
      </c>
      <c r="G8" s="57">
        <v>741.09</v>
      </c>
      <c r="H8" s="60"/>
      <c r="I8" s="60"/>
      <c r="J8" s="38">
        <v>0</v>
      </c>
      <c r="K8" s="81">
        <f t="shared" si="0"/>
        <v>5174</v>
      </c>
      <c r="L8" s="25">
        <f t="shared" si="1"/>
        <v>741.09</v>
      </c>
      <c r="M8" s="73"/>
    </row>
    <row r="9" spans="2:18" ht="136.5" customHeight="1">
      <c r="B9" s="3" t="s">
        <v>15</v>
      </c>
      <c r="C9" s="4">
        <v>8789451693</v>
      </c>
      <c r="D9" s="4" t="s">
        <v>9</v>
      </c>
      <c r="E9" s="5" t="s">
        <v>10</v>
      </c>
      <c r="F9" s="6">
        <v>42779</v>
      </c>
      <c r="G9" s="57">
        <v>5112</v>
      </c>
      <c r="H9" s="4" t="s">
        <v>11</v>
      </c>
      <c r="I9" s="3" t="s">
        <v>12</v>
      </c>
      <c r="J9" s="38">
        <v>0</v>
      </c>
      <c r="K9" s="81">
        <f>F9+(F9*J9)</f>
        <v>42779</v>
      </c>
      <c r="L9" s="25">
        <f t="shared" si="1"/>
        <v>5112</v>
      </c>
      <c r="M9" s="55">
        <v>8789451693</v>
      </c>
    </row>
    <row r="10" spans="2:18" ht="36.75" customHeight="1">
      <c r="B10" s="27"/>
      <c r="C10" s="28"/>
      <c r="D10" s="28"/>
      <c r="E10" s="29"/>
      <c r="F10" s="33">
        <f>SUM(F5:F9)</f>
        <v>123103</v>
      </c>
      <c r="G10" s="33">
        <f>SUM(G5:G9)</f>
        <v>15046.75</v>
      </c>
      <c r="H10" s="34"/>
      <c r="I10" s="35"/>
      <c r="J10" s="36"/>
      <c r="K10" s="37">
        <f>SUM(K5:K9)</f>
        <v>123103</v>
      </c>
      <c r="L10" s="37">
        <f>SUM(L5:L9)</f>
        <v>15046.75</v>
      </c>
    </row>
    <row r="11" spans="2:18" ht="36.75" customHeight="1">
      <c r="B11" s="27"/>
      <c r="C11" s="28"/>
      <c r="D11" s="28"/>
      <c r="E11" s="29"/>
      <c r="F11" s="32"/>
      <c r="G11" s="32"/>
      <c r="H11" s="28"/>
      <c r="I11" s="27"/>
      <c r="J11" s="30"/>
      <c r="K11" s="31"/>
      <c r="L11" s="31"/>
    </row>
    <row r="12" spans="2:18">
      <c r="K12" s="26"/>
      <c r="L12" s="26"/>
    </row>
    <row r="13" spans="2:18" ht="25.5" customHeight="1">
      <c r="B13" s="71" t="s">
        <v>16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2:18" ht="15" customHeight="1">
      <c r="B14" s="8"/>
      <c r="C14" s="8"/>
      <c r="D14" s="8"/>
      <c r="E14" s="8"/>
      <c r="F14" s="8"/>
      <c r="G14" s="8"/>
      <c r="H14" s="8"/>
      <c r="I14" s="8"/>
      <c r="J14" s="21"/>
      <c r="K14" s="8"/>
      <c r="L14" s="8"/>
      <c r="M14" s="8"/>
    </row>
    <row r="15" spans="2:18" ht="25.5" customHeight="1">
      <c r="B15" s="58" t="s">
        <v>17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2:18" ht="9.75" customHeight="1">
      <c r="B16" s="8"/>
      <c r="C16" s="8"/>
      <c r="D16" s="8"/>
      <c r="E16" s="8"/>
      <c r="F16" s="8"/>
      <c r="G16" s="8"/>
      <c r="H16" s="8"/>
      <c r="I16" s="8"/>
      <c r="J16" s="21"/>
      <c r="K16" s="8"/>
      <c r="L16" s="8"/>
      <c r="M16" s="8"/>
    </row>
    <row r="17" spans="2:14" s="2" customFormat="1" ht="38.25" customHeight="1">
      <c r="B17" s="9" t="s">
        <v>18</v>
      </c>
      <c r="C17" s="1" t="s">
        <v>19</v>
      </c>
      <c r="D17" s="1" t="s">
        <v>20</v>
      </c>
      <c r="E17" s="10" t="s">
        <v>21</v>
      </c>
      <c r="F17" s="10" t="s">
        <v>22</v>
      </c>
      <c r="G17" s="10" t="s">
        <v>23</v>
      </c>
      <c r="H17" s="10" t="s">
        <v>24</v>
      </c>
      <c r="I17" s="10" t="s">
        <v>25</v>
      </c>
      <c r="J17" s="10"/>
      <c r="K17" s="10" t="s">
        <v>26</v>
      </c>
      <c r="L17" s="10" t="s">
        <v>27</v>
      </c>
      <c r="M17" s="10" t="s">
        <v>28</v>
      </c>
    </row>
    <row r="18" spans="2:14" s="2" customFormat="1" ht="26.25" customHeight="1">
      <c r="B18" s="9" t="s">
        <v>29</v>
      </c>
      <c r="C18" s="11">
        <f>11487+1950</f>
        <v>13437</v>
      </c>
      <c r="D18" s="11">
        <f>17938+26083</f>
        <v>44021</v>
      </c>
      <c r="E18" s="11">
        <f>30882</f>
        <v>30882</v>
      </c>
      <c r="F18" s="11">
        <f>30247</f>
        <v>30247</v>
      </c>
      <c r="G18" s="11">
        <f>28184</f>
        <v>28184</v>
      </c>
      <c r="H18" s="11">
        <f>21097</f>
        <v>21097</v>
      </c>
      <c r="I18" s="11">
        <v>5586</v>
      </c>
      <c r="J18" s="20"/>
      <c r="K18" s="11">
        <v>506</v>
      </c>
      <c r="L18" s="11">
        <v>461</v>
      </c>
      <c r="M18" s="9">
        <v>528</v>
      </c>
      <c r="N18" s="52">
        <f>SUM(C18:M18)</f>
        <v>174949</v>
      </c>
    </row>
    <row r="20" spans="2:14" ht="18" hidden="1" customHeight="1">
      <c r="C20" s="7">
        <f>1575.48+448.96</f>
        <v>2024.44</v>
      </c>
      <c r="D20" s="12">
        <f>2337.47+3299.55</f>
        <v>5637.02</v>
      </c>
      <c r="E20" s="7">
        <f>3388.98</f>
        <v>3388.98</v>
      </c>
      <c r="F20" s="7">
        <f>3355.62</f>
        <v>3355.62</v>
      </c>
      <c r="G20" s="7">
        <f>3142.17</f>
        <v>3142.17</v>
      </c>
      <c r="H20" s="7">
        <f>2408.88</f>
        <v>2408.88</v>
      </c>
      <c r="I20" s="7">
        <v>803.95</v>
      </c>
      <c r="K20" s="7">
        <v>278.32</v>
      </c>
      <c r="L20" s="7">
        <v>273.67</v>
      </c>
      <c r="M20" s="7">
        <v>280.60000000000002</v>
      </c>
    </row>
    <row r="22" spans="2:14" ht="25.5" customHeight="1">
      <c r="B22" s="58" t="s">
        <v>30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4">
      <c r="E23" s="13"/>
      <c r="G23" s="13"/>
      <c r="I23" s="14"/>
      <c r="J23" s="14"/>
      <c r="K23" s="15"/>
      <c r="L23" s="15"/>
      <c r="M23" s="15"/>
    </row>
    <row r="24" spans="2:14" s="2" customFormat="1" ht="38.25" customHeight="1">
      <c r="B24" s="9" t="s">
        <v>18</v>
      </c>
      <c r="C24" s="10" t="s">
        <v>31</v>
      </c>
      <c r="D24" s="1" t="s">
        <v>32</v>
      </c>
      <c r="E24" s="10" t="s">
        <v>33</v>
      </c>
      <c r="F24" s="10" t="s">
        <v>34</v>
      </c>
      <c r="G24" s="10" t="s">
        <v>35</v>
      </c>
      <c r="H24" s="10" t="s">
        <v>36</v>
      </c>
      <c r="I24" s="16"/>
      <c r="J24" s="16"/>
      <c r="K24" s="16"/>
      <c r="L24" s="16"/>
      <c r="M24" s="16"/>
    </row>
    <row r="25" spans="2:14" s="2" customFormat="1" ht="26.25" customHeight="1">
      <c r="B25" s="9" t="s">
        <v>29</v>
      </c>
      <c r="C25" s="11">
        <v>1767</v>
      </c>
      <c r="D25" s="11">
        <v>4959</v>
      </c>
      <c r="E25" s="11">
        <f>10046</f>
        <v>10046</v>
      </c>
      <c r="F25" s="11">
        <v>13199</v>
      </c>
      <c r="G25" s="11">
        <v>10285</v>
      </c>
      <c r="H25" s="11">
        <v>2034</v>
      </c>
      <c r="I25" s="17">
        <f>SUM(C25:H25)</f>
        <v>42290</v>
      </c>
      <c r="J25" s="17"/>
      <c r="K25" s="17"/>
      <c r="L25" s="17"/>
      <c r="M25" s="18"/>
    </row>
    <row r="26" spans="2:14" hidden="1">
      <c r="C26" s="7">
        <v>294.85000000000002</v>
      </c>
      <c r="D26" s="7">
        <v>672.82</v>
      </c>
      <c r="E26" s="7">
        <f>1232.35</f>
        <v>1232.3499999999999</v>
      </c>
      <c r="F26" s="7">
        <v>1497</v>
      </c>
      <c r="G26" s="7">
        <v>1155.53</v>
      </c>
      <c r="H26" s="7">
        <v>299.33</v>
      </c>
    </row>
    <row r="28" spans="2:14" ht="25.5" customHeight="1">
      <c r="B28" s="58" t="s">
        <v>37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4">
      <c r="E29" s="13"/>
      <c r="G29" s="13"/>
      <c r="I29" s="13"/>
      <c r="J29" s="13"/>
    </row>
    <row r="30" spans="2:14" s="2" customFormat="1" ht="38.25" customHeight="1">
      <c r="B30" s="9" t="s">
        <v>18</v>
      </c>
      <c r="C30" s="64" t="s">
        <v>38</v>
      </c>
      <c r="D30" s="65"/>
      <c r="E30" s="66" t="s">
        <v>39</v>
      </c>
      <c r="F30" s="66"/>
      <c r="G30" s="16"/>
      <c r="H30" s="16"/>
      <c r="I30" s="16"/>
      <c r="J30" s="16"/>
      <c r="K30" s="16"/>
      <c r="L30" s="16"/>
      <c r="M30" s="16"/>
    </row>
    <row r="31" spans="2:14" s="2" customFormat="1" ht="26.25" customHeight="1">
      <c r="B31" s="9" t="s">
        <v>29</v>
      </c>
      <c r="C31" s="67">
        <f>31956+57</f>
        <v>32013</v>
      </c>
      <c r="D31" s="68"/>
      <c r="E31" s="69">
        <v>5174</v>
      </c>
      <c r="F31" s="69"/>
      <c r="G31" s="17"/>
      <c r="H31" s="17"/>
      <c r="I31" s="17"/>
      <c r="J31" s="17"/>
      <c r="K31" s="17"/>
      <c r="L31" s="17"/>
      <c r="M31" s="18"/>
    </row>
    <row r="32" spans="2:14" ht="21" customHeight="1">
      <c r="B32" s="19" t="s">
        <v>41</v>
      </c>
      <c r="C32" s="70">
        <f>3820.73+6.93</f>
        <v>3827.66</v>
      </c>
      <c r="D32" s="70"/>
      <c r="E32" s="70">
        <v>741.09</v>
      </c>
      <c r="F32" s="70"/>
    </row>
    <row r="34" spans="2:13" ht="25.5" customHeight="1">
      <c r="B34" s="58" t="s">
        <v>40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>
      <c r="E35" s="13"/>
      <c r="G35" s="13"/>
      <c r="I35" s="13"/>
      <c r="J35" s="13"/>
    </row>
    <row r="36" spans="2:13" s="2" customFormat="1" ht="38.25" customHeight="1">
      <c r="B36" s="9" t="s">
        <v>18</v>
      </c>
      <c r="C36" s="10" t="s">
        <v>31</v>
      </c>
      <c r="D36" s="1" t="s">
        <v>32</v>
      </c>
      <c r="E36" s="10" t="s">
        <v>33</v>
      </c>
      <c r="F36" s="10" t="s">
        <v>34</v>
      </c>
      <c r="G36" s="10" t="s">
        <v>35</v>
      </c>
      <c r="H36" s="10" t="s">
        <v>36</v>
      </c>
      <c r="I36" s="16"/>
      <c r="J36" s="16"/>
      <c r="K36" s="16"/>
      <c r="L36" s="16"/>
      <c r="M36" s="16"/>
    </row>
    <row r="37" spans="2:13" s="2" customFormat="1" ht="26.25" customHeight="1">
      <c r="B37" s="9" t="s">
        <v>29</v>
      </c>
      <c r="C37" s="11">
        <v>1552</v>
      </c>
      <c r="D37" s="11">
        <v>6114</v>
      </c>
      <c r="E37" s="11">
        <f>3057</f>
        <v>3057</v>
      </c>
      <c r="F37" s="11">
        <v>22806</v>
      </c>
      <c r="G37" s="11">
        <v>7834</v>
      </c>
      <c r="H37" s="11">
        <v>1416</v>
      </c>
      <c r="I37" s="17">
        <f>SUM(C37:H37)</f>
        <v>42779</v>
      </c>
      <c r="J37" s="17"/>
      <c r="K37" s="17"/>
      <c r="L37" s="17"/>
      <c r="M37" s="18"/>
    </row>
    <row r="38" spans="2:13" hidden="1">
      <c r="C38" s="7">
        <v>269.39</v>
      </c>
      <c r="D38" s="7">
        <v>809.58</v>
      </c>
      <c r="E38" s="7">
        <f>404.79</f>
        <v>404.79</v>
      </c>
      <c r="F38" s="7">
        <v>2491.21</v>
      </c>
      <c r="G38" s="7">
        <v>901.2</v>
      </c>
      <c r="H38" s="7">
        <v>235.2</v>
      </c>
    </row>
  </sheetData>
  <mergeCells count="23">
    <mergeCell ref="B22:M22"/>
    <mergeCell ref="B28:M28"/>
    <mergeCell ref="B4:B5"/>
    <mergeCell ref="E4:E5"/>
    <mergeCell ref="H4:H5"/>
    <mergeCell ref="I4:I5"/>
    <mergeCell ref="J4:J5"/>
    <mergeCell ref="B34:M34"/>
    <mergeCell ref="I7:I8"/>
    <mergeCell ref="K2:L2"/>
    <mergeCell ref="B7:B8"/>
    <mergeCell ref="C7:C8"/>
    <mergeCell ref="E7:E8"/>
    <mergeCell ref="H7:H8"/>
    <mergeCell ref="C30:D30"/>
    <mergeCell ref="E30:F30"/>
    <mergeCell ref="C31:D31"/>
    <mergeCell ref="E31:F31"/>
    <mergeCell ref="C32:D32"/>
    <mergeCell ref="E32:F32"/>
    <mergeCell ref="M7:M8"/>
    <mergeCell ref="B13:M13"/>
    <mergeCell ref="B15:M15"/>
  </mergeCells>
  <pageMargins left="0.7" right="0.43307086614173229" top="0.73" bottom="0.47244094488188981" header="0.31496062992125984" footer="0.31496062992125984"/>
  <pageSetup paperSize="9" scale="7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A413-1F68-452F-A851-6E62D6D5B99A}">
  <dimension ref="B5:N10"/>
  <sheetViews>
    <sheetView workbookViewId="0">
      <selection activeCell="D15" sqref="D15"/>
    </sheetView>
  </sheetViews>
  <sheetFormatPr defaultRowHeight="15"/>
  <cols>
    <col min="1" max="1" width="6" customWidth="1"/>
    <col min="2" max="2" width="6.42578125" customWidth="1"/>
    <col min="3" max="3" width="19.7109375" customWidth="1"/>
    <col min="4" max="4" width="23" customWidth="1"/>
    <col min="6" max="6" width="13" customWidth="1"/>
    <col min="7" max="7" width="18.28515625" customWidth="1"/>
    <col min="8" max="8" width="15.7109375" customWidth="1"/>
    <col min="9" max="9" width="23.7109375" customWidth="1"/>
    <col min="10" max="10" width="20" customWidth="1"/>
    <col min="11" max="11" width="13" customWidth="1"/>
    <col min="12" max="12" width="13.5703125" customWidth="1"/>
    <col min="13" max="13" width="15.42578125" customWidth="1"/>
  </cols>
  <sheetData>
    <row r="5" spans="2:14" ht="74.25" customHeight="1">
      <c r="B5" s="45" t="s">
        <v>46</v>
      </c>
      <c r="C5" s="46" t="s">
        <v>47</v>
      </c>
      <c r="D5" s="46" t="s">
        <v>48</v>
      </c>
      <c r="E5" s="46" t="s">
        <v>49</v>
      </c>
      <c r="F5" s="46" t="s">
        <v>50</v>
      </c>
      <c r="G5" s="46" t="s">
        <v>51</v>
      </c>
      <c r="H5" s="46" t="s">
        <v>52</v>
      </c>
      <c r="I5" s="46" t="s">
        <v>53</v>
      </c>
      <c r="J5" s="46" t="s">
        <v>7</v>
      </c>
      <c r="K5" s="24" t="s">
        <v>45</v>
      </c>
      <c r="L5" s="23" t="s">
        <v>4</v>
      </c>
      <c r="M5" s="23" t="s">
        <v>5</v>
      </c>
    </row>
    <row r="6" spans="2:14" ht="98.25" customHeight="1">
      <c r="B6" s="47">
        <v>1</v>
      </c>
      <c r="C6" s="48" t="s">
        <v>54</v>
      </c>
      <c r="D6" s="49" t="s">
        <v>55</v>
      </c>
      <c r="E6" s="49" t="s">
        <v>56</v>
      </c>
      <c r="F6" s="50" t="s">
        <v>57</v>
      </c>
      <c r="G6" s="49">
        <v>200000</v>
      </c>
      <c r="H6" s="51">
        <v>30197</v>
      </c>
      <c r="I6" s="48" t="s">
        <v>58</v>
      </c>
      <c r="J6" s="48" t="s">
        <v>59</v>
      </c>
      <c r="K6" s="38">
        <v>0.2</v>
      </c>
      <c r="L6" s="25">
        <f>G6+(G6*K6)</f>
        <v>240000</v>
      </c>
      <c r="M6" s="25">
        <f>H6+(H6*K6)</f>
        <v>36236.400000000001</v>
      </c>
    </row>
    <row r="7" spans="2:14">
      <c r="B7" s="39"/>
    </row>
    <row r="8" spans="2:14" ht="15.75" thickBot="1">
      <c r="B8" s="40"/>
    </row>
    <row r="9" spans="2:14" ht="30.75" thickBot="1">
      <c r="B9" s="41" t="s">
        <v>18</v>
      </c>
      <c r="C9" s="42">
        <v>44075</v>
      </c>
      <c r="D9" s="42">
        <v>44105</v>
      </c>
      <c r="E9" s="42">
        <v>44136</v>
      </c>
      <c r="F9" s="42">
        <v>44166</v>
      </c>
      <c r="G9" s="42">
        <v>44197</v>
      </c>
      <c r="H9" s="42">
        <v>44228</v>
      </c>
      <c r="I9" s="42">
        <v>44256</v>
      </c>
      <c r="J9" s="42">
        <v>44287</v>
      </c>
      <c r="K9" s="42">
        <v>44317</v>
      </c>
      <c r="L9" s="42">
        <v>44348</v>
      </c>
      <c r="M9" s="42">
        <v>44378</v>
      </c>
      <c r="N9" s="42">
        <v>44409</v>
      </c>
    </row>
    <row r="10" spans="2:14" ht="15.75" thickBot="1">
      <c r="B10" s="43"/>
      <c r="C10" s="44">
        <v>8334</v>
      </c>
      <c r="D10" s="44">
        <v>19278</v>
      </c>
      <c r="E10" s="44">
        <v>21551</v>
      </c>
      <c r="F10" s="44">
        <v>27141</v>
      </c>
      <c r="G10" s="44">
        <v>28739</v>
      </c>
      <c r="H10" s="44">
        <v>24118</v>
      </c>
      <c r="I10" s="44">
        <v>22383</v>
      </c>
      <c r="J10" s="44">
        <v>18872</v>
      </c>
      <c r="K10" s="44">
        <v>11239</v>
      </c>
      <c r="L10" s="44">
        <v>7396</v>
      </c>
      <c r="M10" s="44">
        <v>6236</v>
      </c>
      <c r="N10" s="44">
        <v>4728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PRZETARG GAZ</vt:lpstr>
      <vt:lpstr>DPS Konopnicka nowy oszacowanie</vt:lpstr>
      <vt:lpstr>'PRZETARG GAZ'!Obszar_wydruku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DzialynskaE</dc:creator>
  <cp:lastModifiedBy>Baran Małgorzata</cp:lastModifiedBy>
  <cp:lastPrinted>2021-09-24T10:27:00Z</cp:lastPrinted>
  <dcterms:created xsi:type="dcterms:W3CDTF">2021-09-24T09:48:24Z</dcterms:created>
  <dcterms:modified xsi:type="dcterms:W3CDTF">2021-10-20T09:37:00Z</dcterms:modified>
</cp:coreProperties>
</file>