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iurorady\Desktop\"/>
    </mc:Choice>
  </mc:AlternateContent>
  <bookViews>
    <workbookView xWindow="0" yWindow="0" windowWidth="16875" windowHeight="8145" tabRatio="821" activeTab="1"/>
  </bookViews>
  <sheets>
    <sheet name="Tab.2a" sheetId="32" r:id="rId1"/>
    <sheet name="Tab.3" sheetId="21" r:id="rId2"/>
    <sheet name="Tab.5" sheetId="33" r:id="rId3"/>
    <sheet name="Zał.1" sheetId="27" r:id="rId4"/>
  </sheets>
  <definedNames>
    <definedName name="__xlnm.Print_Area_1" localSheetId="0">#REF!</definedName>
    <definedName name="__xlnm.Print_Area_1" localSheetId="1">#REF!</definedName>
    <definedName name="__xlnm.Print_Area_1" localSheetId="3">#REF!</definedName>
    <definedName name="__xlnm.Print_Area_1">#REF!</definedName>
    <definedName name="_xlnm._FilterDatabase" localSheetId="2" hidden="1">Tab.5!$A$1:$A$167</definedName>
    <definedName name="Inwestycje" localSheetId="0">#REF!</definedName>
    <definedName name="Inwestycje">#REF!</definedName>
    <definedName name="_xlnm.Print_Area" localSheetId="0">Tab.2a!$A$2:$K$107</definedName>
    <definedName name="_xlnm.Print_Area" localSheetId="1">Tab.3!$A$2:$D$25</definedName>
    <definedName name="_xlnm.Print_Area" localSheetId="2">Tab.5!$A$2:$F$167</definedName>
    <definedName name="_xlnm.Print_Area" localSheetId="3">Zał.1!$A$2:$G$44</definedName>
    <definedName name="t" localSheetId="0">#REF!</definedName>
    <definedName name="t" localSheetId="1">#REF!</definedName>
    <definedName name="t" localSheetId="3">#REF!</definedName>
    <definedName name="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32" l="1"/>
  <c r="G58" i="32" l="1"/>
  <c r="F58" i="32" s="1"/>
  <c r="D15" i="21" l="1"/>
  <c r="D18" i="21"/>
  <c r="G84" i="32"/>
  <c r="F86" i="32" l="1"/>
  <c r="F98" i="32" l="1"/>
  <c r="I103" i="32" l="1"/>
  <c r="J103" i="32"/>
  <c r="H103" i="32"/>
  <c r="F91" i="32" l="1"/>
  <c r="G88" i="32"/>
  <c r="F87" i="32"/>
  <c r="F88" i="32"/>
  <c r="G12" i="27" l="1"/>
  <c r="H91" i="32" l="1"/>
  <c r="G10" i="27" l="1"/>
  <c r="G69" i="32"/>
  <c r="G91" i="32" l="1"/>
  <c r="G62" i="32" l="1"/>
  <c r="F18" i="32"/>
  <c r="F17" i="32"/>
  <c r="F10" i="32"/>
  <c r="F50" i="32"/>
  <c r="H74" i="32" l="1"/>
  <c r="F73" i="32"/>
  <c r="G79" i="32"/>
  <c r="F78" i="32"/>
  <c r="F79" i="32" s="1"/>
  <c r="H72" i="32"/>
  <c r="F71" i="32"/>
  <c r="G64" i="32"/>
  <c r="H75" i="32"/>
  <c r="F62" i="32"/>
  <c r="F59" i="32"/>
  <c r="F55" i="32"/>
  <c r="F45" i="32"/>
  <c r="H28" i="32"/>
  <c r="F37" i="32"/>
  <c r="F36" i="32"/>
  <c r="G35" i="27" l="1"/>
  <c r="E21" i="27" l="1"/>
  <c r="F21" i="27"/>
  <c r="G46" i="32" l="1"/>
  <c r="H56" i="32" l="1"/>
  <c r="I56" i="32"/>
  <c r="H51" i="32"/>
  <c r="I51" i="32"/>
  <c r="G51" i="32"/>
  <c r="H46" i="32"/>
  <c r="I46" i="32"/>
  <c r="H38" i="32"/>
  <c r="I38" i="32"/>
  <c r="G38" i="32"/>
  <c r="G28" i="32"/>
  <c r="I19" i="32"/>
  <c r="G19" i="32"/>
  <c r="G12" i="32"/>
  <c r="H12" i="32"/>
  <c r="I12" i="32"/>
  <c r="J12" i="32"/>
  <c r="I7" i="32"/>
  <c r="G7" i="32"/>
  <c r="G72" i="32" l="1"/>
  <c r="F72" i="32"/>
  <c r="J19" i="32"/>
  <c r="F23" i="32"/>
  <c r="F47" i="32" l="1"/>
  <c r="J46" i="32"/>
  <c r="F54" i="32"/>
  <c r="I28" i="32"/>
  <c r="J28" i="32"/>
  <c r="F12" i="32"/>
  <c r="H24" i="32"/>
  <c r="H19" i="32" s="1"/>
  <c r="F27" i="32"/>
  <c r="F28" i="32" l="1"/>
  <c r="F19" i="32"/>
  <c r="E39" i="27" l="1"/>
  <c r="E32" i="27"/>
  <c r="E31" i="27"/>
  <c r="E30" i="27"/>
  <c r="E29" i="27"/>
  <c r="E28" i="27"/>
  <c r="G34" i="27"/>
  <c r="G102" i="32"/>
  <c r="F101" i="32"/>
  <c r="F102" i="32" s="1"/>
  <c r="H100" i="32"/>
  <c r="G100" i="32"/>
  <c r="F99" i="32"/>
  <c r="F100" i="32" s="1"/>
  <c r="H97" i="32"/>
  <c r="G97" i="32"/>
  <c r="F96" i="32"/>
  <c r="F97" i="32" s="1"/>
  <c r="F94" i="32"/>
  <c r="G93" i="32"/>
  <c r="G95" i="32" s="1"/>
  <c r="F92" i="32"/>
  <c r="F93" i="32" s="1"/>
  <c r="I91" i="32"/>
  <c r="F89" i="32"/>
  <c r="H88" i="32"/>
  <c r="H85" i="32"/>
  <c r="G85" i="32"/>
  <c r="G83" i="32"/>
  <c r="F82" i="32"/>
  <c r="F83" i="32" s="1"/>
  <c r="G81" i="32"/>
  <c r="F80" i="32"/>
  <c r="F81" i="32" s="1"/>
  <c r="H77" i="32"/>
  <c r="G77" i="32"/>
  <c r="F76" i="32"/>
  <c r="F75" i="32"/>
  <c r="G74" i="32"/>
  <c r="F74" i="32"/>
  <c r="G70" i="32"/>
  <c r="F69" i="32"/>
  <c r="F70" i="32" s="1"/>
  <c r="H68" i="32"/>
  <c r="G68" i="32"/>
  <c r="F67" i="32"/>
  <c r="F66" i="32"/>
  <c r="F64" i="32"/>
  <c r="J63" i="32"/>
  <c r="I63" i="32"/>
  <c r="I65" i="32" s="1"/>
  <c r="H63" i="32"/>
  <c r="G63" i="32"/>
  <c r="F61" i="32"/>
  <c r="F60" i="32"/>
  <c r="G57" i="32"/>
  <c r="G56" i="32" s="1"/>
  <c r="F53" i="32"/>
  <c r="F52" i="32"/>
  <c r="F46" i="32"/>
  <c r="F44" i="32"/>
  <c r="F43" i="32"/>
  <c r="F42" i="32"/>
  <c r="F41" i="32"/>
  <c r="F40" i="32"/>
  <c r="F39" i="32"/>
  <c r="F35" i="32"/>
  <c r="F34" i="32"/>
  <c r="F33" i="32"/>
  <c r="F32" i="32"/>
  <c r="F31" i="32"/>
  <c r="F29" i="32"/>
  <c r="F25" i="32"/>
  <c r="F24" i="32"/>
  <c r="F22" i="32"/>
  <c r="F21" i="32"/>
  <c r="F20" i="32"/>
  <c r="F16" i="32"/>
  <c r="F15" i="32"/>
  <c r="F14" i="32"/>
  <c r="F13" i="32"/>
  <c r="H11" i="32"/>
  <c r="F9" i="32"/>
  <c r="F8" i="32"/>
  <c r="F68" i="32" l="1"/>
  <c r="F77" i="32"/>
  <c r="F11" i="32"/>
  <c r="H7" i="32"/>
  <c r="J65" i="32"/>
  <c r="F38" i="32"/>
  <c r="F63" i="32"/>
  <c r="F51" i="32"/>
  <c r="F57" i="32"/>
  <c r="F56" i="32"/>
  <c r="F84" i="32"/>
  <c r="F85" i="32" s="1"/>
  <c r="G65" i="32"/>
  <c r="G103" i="32" s="1"/>
  <c r="F95" i="32"/>
  <c r="H65" i="32" l="1"/>
  <c r="F7" i="32"/>
  <c r="F65" i="32"/>
  <c r="F103" i="32" s="1"/>
  <c r="G9" i="27" l="1"/>
  <c r="G21" i="27" s="1"/>
  <c r="G43" i="27"/>
  <c r="F43" i="27" l="1"/>
  <c r="E43" i="27"/>
  <c r="D22" i="21"/>
  <c r="D14" i="21"/>
  <c r="D10" i="21"/>
  <c r="D7" i="21"/>
  <c r="D13" i="21" l="1"/>
  <c r="G44" i="27"/>
</calcChain>
</file>

<file path=xl/sharedStrings.xml><?xml version="1.0" encoding="utf-8"?>
<sst xmlns="http://schemas.openxmlformats.org/spreadsheetml/2006/main" count="998" uniqueCount="391">
  <si>
    <t>Dział</t>
  </si>
  <si>
    <t>Rozdział</t>
  </si>
  <si>
    <t>010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</si>
  <si>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</si>
  <si>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</si>
  <si>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</si>
  <si>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</si>
  <si>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</si>
  <si>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</si>
  <si>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</si>
  <si>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</si>
  <si>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</si>
  <si>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</si>
  <si>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</si>
  <si>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</si>
  <si>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</si>
  <si>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</si>
  <si>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</si>
  <si>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</si>
  <si>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</si>
  <si>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</si>
  <si>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</si>
  <si>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</si>
  <si>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</si>
  <si>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</si>
  <si>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</si>
  <si>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</si>
  <si>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</si>
  <si>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</si>
  <si>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</si>
  <si>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</si>
  <si>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</si>
  <si>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</si>
  <si>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</si>
  <si>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</si>
  <si>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</si>
  <si>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</si>
  <si>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</si>
  <si>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</si>
  <si>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</si>
  <si>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</si>
  <si>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</si>
  <si>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</si>
  <si>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</si>
  <si>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</si>
  <si>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</si>
  <si>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</si>
  <si>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</si>
  <si>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</si>
  <si>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</si>
  <si>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</si>
  <si>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</si>
  <si>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</si>
  <si>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</si>
  <si>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</si>
  <si>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</si>
  <si>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</si>
  <si>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Dotacja celowa z budżetu na finansowanie lub dofinansowanie zadań zleconych do realizacji pozostałym jednostkom nie zaliczanym do sektora finansów publicznych</t>
  </si>
  <si>
    <t>Wpłaty jednostek na państwowy fundusz celowy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</si>
  <si>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</si>
  <si>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</si>
  <si>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</si>
  <si>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</si>
  <si>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</si>
  <si>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</si>
  <si>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Dotacje celowe przekazane gminie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</si>
  <si>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</si>
  <si>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Ogółem plan dotacji na 2021 rok</t>
  </si>
  <si>
    <t>Przychody ze sprzedaży innych papierów wartościowych</t>
  </si>
  <si>
    <t>§ 931</t>
  </si>
  <si>
    <t>Paragraf</t>
  </si>
  <si>
    <t>Wyszczególnienie</t>
  </si>
  <si>
    <t>Dochody</t>
  </si>
  <si>
    <t>Wydatki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</si>
  <si>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</si>
  <si>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</si>
  <si>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</si>
  <si>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</si>
  <si>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</si>
  <si>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</si>
  <si>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</si>
  <si>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</si>
  <si>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</si>
  <si>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</si>
  <si>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</si>
  <si>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</si>
  <si>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</si>
  <si>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</si>
  <si>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</si>
  <si>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</si>
  <si>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</si>
  <si>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</si>
  <si>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</si>
  <si>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</si>
  <si>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</si>
  <si>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</si>
  <si>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</si>
  <si>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</si>
  <si>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</si>
  <si>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</si>
  <si>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</si>
  <si>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</si>
  <si>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</si>
  <si>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</si>
  <si>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</si>
  <si>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</si>
  <si>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</si>
  <si>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</si>
  <si>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</si>
  <si>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</si>
  <si>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</si>
  <si>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</si>
  <si>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</si>
  <si>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</si>
  <si>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</si>
  <si>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</si>
  <si>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</si>
  <si>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</si>
  <si>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</si>
  <si>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</si>
  <si>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</si>
  <si>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</si>
  <si>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</si>
  <si>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</si>
  <si>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</si>
  <si>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</si>
  <si>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</si>
  <si>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</si>
  <si>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</si>
  <si>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Wpłaty na PPK finansowane przez podmiot zatrudniający</t>
  </si>
  <si>
    <t>Pozostałe zadania w zakresie polityki społecznej</t>
  </si>
  <si>
    <t>Zespoły do spraw orzekania o niepełnosprawności</t>
  </si>
  <si>
    <t>855</t>
  </si>
  <si>
    <t>Rodzina</t>
  </si>
  <si>
    <t>85504</t>
  </si>
  <si>
    <t>Wspieranie rodziny</t>
  </si>
  <si>
    <t>85508</t>
  </si>
  <si>
    <t>Rodziny zastępcze</t>
  </si>
  <si>
    <t>Świadczenia społeczne</t>
  </si>
  <si>
    <t>85510</t>
  </si>
  <si>
    <t>Działalność placówek opiekuńczo-wychowawczych</t>
  </si>
  <si>
    <t>Regionalne partnerstwo samorządów Mazowsza dla aktywizacji społeczeństwa informacyjnego w zakresie e-administracji i geoinformacji</t>
  </si>
  <si>
    <t>8.</t>
  </si>
  <si>
    <t>9.</t>
  </si>
  <si>
    <t>Plan wydatków majątkowych na 2021 rok  - po zmianach</t>
  </si>
  <si>
    <t>Rozdz.</t>
  </si>
  <si>
    <t>Plan</t>
  </si>
  <si>
    <t>z tego: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</si>
  <si>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</si>
  <si>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</si>
  <si>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</si>
  <si>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</si>
  <si>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</si>
  <si>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10.</t>
  </si>
  <si>
    <t>11.</t>
  </si>
  <si>
    <t>Gmina Celestynów</t>
  </si>
  <si>
    <t>Modernizacja drogi powiatowej Nr 2744W w Ponurzycy</t>
  </si>
  <si>
    <t>WPF</t>
  </si>
  <si>
    <t>Doświetlenie przejścia dla pieszych na drodze powiatowej nr 2715W w Pogorzeli na ul. Warszawskiej w rejonie przystanków autobusowych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</si>
  <si>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</si>
  <si>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Gmina Józefów</t>
  </si>
  <si>
    <t xml:space="preserve">
Wymiana nawierzchni na drodze powiatowej Nr 2766W w ul. 3 Maja na odcinku od ul. Kopernika do ul. Polnej
</t>
  </si>
  <si>
    <t>Modernizacja nawierzchni jezdni drogi powiatowej Nr 2765 W - ul. Piłsudskiego w Józefowie na odcinku od ul. Polnej do ul. Cichej</t>
  </si>
  <si>
    <t>Modernizacja odwodnienia w drodze powiatowej Nr 2768W - ul. Granicznej w Józefowie na wysokości nr 21B</t>
  </si>
  <si>
    <t>Gmina Otwock</t>
  </si>
  <si>
    <t>Przebudowa drogi powiatowej Nr 2759W – ul. Poniatowskiego w Otwocku wraz                    z wykonaniem odwodnienia na wysokości Zakładu Ubezpieczeń Społecznych</t>
  </si>
  <si>
    <t>Projekt i budowa  brakującego ciągu pieszo-rowerowego i odwodnienia w drodze powiatowej Nr 2759W - ul. Narutowicza w Otwocku na wysokości OSP Jabłonna</t>
  </si>
  <si>
    <t>Rozbudowa drogi powiatowej Nr 2765W - ul. Staszica i ul. Kołłątaja w Otwocku na odcinku od ul. Karczewskiej do mostu na rzece Świder</t>
  </si>
  <si>
    <t xml:space="preserve">Przedłużenie ul. Narutowicza w Otwocku na odcinku od ul. Andriollego w Otwocku do ul. Ciepłowniczej w Karczewie i dalej  do drogi wojewódzkiej   nr 801 </t>
  </si>
  <si>
    <t>12.</t>
  </si>
  <si>
    <t>13.</t>
  </si>
  <si>
    <t>Doświetlanie przejść dla pieszych na drogach powiatowych na terenie miasta Otwocka w drogach:                                                                                                                                                                                            1. Nr 2759W ul. Narutowicza przy skrzyżowaniu z ul. Reymonta,                                         2. Nr 2756W ul. Orla przy skrzyżowaniu z ul. Pod Zegarem,                                                                              3. Nr 2764W ul. Żeromskiego między ul. Prusa i Kopernika</t>
  </si>
  <si>
    <t>Gmina Karczew</t>
  </si>
  <si>
    <t>14.</t>
  </si>
  <si>
    <t>Przebudowa drogi powiatowej Nr 2724W Karczew - Janów</t>
  </si>
  <si>
    <t>B. 339 768         A. 1 528 538</t>
  </si>
  <si>
    <t>15.</t>
  </si>
  <si>
    <t xml:space="preserve">Wymiana nawierzchni jezdni w drodze powiatowej Nr 2724W ul. Żaboklickiego w Karczewie na odc. od ronda do ul. Częstochowskiej </t>
  </si>
  <si>
    <t>16.</t>
  </si>
  <si>
    <t>Wykonanie nakładki asfaltobetonowej na drodze powiatowej Nr 2728W w Ostrówcu</t>
  </si>
  <si>
    <t>17.</t>
  </si>
  <si>
    <t>Wykonanie nakładki asfaltobetonowej na drodze powiatowej Nr 2726W przez Sobiekursk</t>
  </si>
  <si>
    <t>wpf</t>
  </si>
  <si>
    <t>18.</t>
  </si>
  <si>
    <t>Modernizacja drogi powiatowej w Glinkach</t>
  </si>
  <si>
    <t>19.</t>
  </si>
  <si>
    <t>Modernizacja drogi powiatowej Nr 2730W w Kępie Nadbrzeskiej</t>
  </si>
  <si>
    <t>20.</t>
  </si>
  <si>
    <t>Doświetlanie przejść dla pieszych na drogach powiatowych na terenie gminy Karczew w drogach:                                                                                                                        1. Nr 2729W ul. Częstochowska przy skrzyżowaniu z ul. Żaboklickiego,                            2. Nr 2726W w Sobiekursku przy szkole podstawowej, 3. Nr 2773W ul. Warszawska w Karczewie przy ul. Przechodniej</t>
  </si>
  <si>
    <t>Gmina Kołbiel</t>
  </si>
  <si>
    <t>21.</t>
  </si>
  <si>
    <t xml:space="preserve">Przebudowa drogi powiatowej Nr 2245W m. Dobrzyniec gmina Kołbiel </t>
  </si>
  <si>
    <t>C. 140 000</t>
  </si>
  <si>
    <t>22.</t>
  </si>
  <si>
    <t>Modernizacja  drogi powiatowej Nr 2739W w Radachówce</t>
  </si>
  <si>
    <t>23.</t>
  </si>
  <si>
    <t>Modernizacja drogi powiatowej Nr 2737W Anielinek-Sępochów-Rudno</t>
  </si>
  <si>
    <t>24.</t>
  </si>
  <si>
    <t xml:space="preserve">Projekt i budowa ciągu pieszo – rowerowego w drodze powiatowej  Nr 2741W                     w miejsc. Wola Sufczyńska </t>
  </si>
  <si>
    <t>25.</t>
  </si>
  <si>
    <t>Projekt i budowa ciągu pieszo – rowerowego w drodze powiatowej Nr  2739W                      w miejsc. Gadka</t>
  </si>
  <si>
    <t>26.</t>
  </si>
  <si>
    <t>Doświetlanie przejść dla pieszych na drogach powiatowych na terenie gminy Kołbiel w drogach:                                                                                                                                         1. Nr 2745W w miejsc. Kąty przy szkole podstawowej,                                                               2. Nr 2743W w miejsc. Człekówka przy szkole podstawowej</t>
  </si>
  <si>
    <t>Gmina Osieck</t>
  </si>
  <si>
    <t>27.</t>
  </si>
  <si>
    <t>Budowa drogi powiatowej Nr 1311W w Natolinie</t>
  </si>
  <si>
    <t>28.</t>
  </si>
  <si>
    <t>Modernizacja drogi powiatowej Nr 2745W  ul. Kobielskiej w Osiecku od działki 994/28 do przejazdu kolejowego</t>
  </si>
  <si>
    <t>C. 50 000</t>
  </si>
  <si>
    <t>29.</t>
  </si>
  <si>
    <t>Wykonanie nakładki asfaltowej na drodze powiatowej Nr 2747W  -  Nowe Kościeliska</t>
  </si>
  <si>
    <t>C. 260 000</t>
  </si>
  <si>
    <t>Gmina Sobienie Jeziory</t>
  </si>
  <si>
    <t>30.</t>
  </si>
  <si>
    <t>Modernizacja drogi powiatowej Nr 2750W na odcinku  od DW805 do cmentarza w miejsc. Warszawice</t>
  </si>
  <si>
    <t>31.</t>
  </si>
  <si>
    <t>Doświetlanie przejść dla pieszych na drogach powiatowych na terenie gminy Sobienie-Jeziory w drogach:                                                                                                          1. Nr 1302W w miejsc. Siedzów przy szkole podstawowej,                                                    2. Nr 2753W w miejsc. Sobienie-Jeziory - ul. Garwolińska przy szkole podstawowej</t>
  </si>
  <si>
    <t>32.</t>
  </si>
  <si>
    <t>Modernizacja drogi powiatowej Nr 2751W Sobienie Kiełczewski-Zuzanów-Czarnowiec</t>
  </si>
  <si>
    <t>Gmina Wiązowna</t>
  </si>
  <si>
    <t>33.</t>
  </si>
  <si>
    <t xml:space="preserve">Rozbudowa skrzyżowania drogi powiatowej Nr 2709W - ulicy Napoleońskiej z drogą powiatową Nr 2710W - ulicą Łąkową na pograniczu miejscowości Lipowo i Glinianka w gminie Wiązowna </t>
  </si>
  <si>
    <t>B. 103 050</t>
  </si>
  <si>
    <t>34.</t>
  </si>
  <si>
    <t>Budowa chodnika przy drodze powiatowej Nr 2709W w Czarnówce od skrzyżowania w Gliniance</t>
  </si>
  <si>
    <t>35.</t>
  </si>
  <si>
    <t>Budowa chodnika w drodze powiatowej Nr 2709W w Bolesławowie</t>
  </si>
  <si>
    <t xml:space="preserve"> dokumentacja  projektowo - kosztorysowa</t>
  </si>
  <si>
    <t>36.</t>
  </si>
  <si>
    <t>37.</t>
  </si>
  <si>
    <t>Wykonanie przejść dla pieszych do przystanków komunikacji zbiorowej w miejsc. Żanęcin, Dziechciniec i Malcanów (projekt i wykonanie)</t>
  </si>
  <si>
    <t>38.</t>
  </si>
  <si>
    <t>Budowa chodników w drogach powiatowych na terenie gminy Wiązowna - Majdan   ul. Widoczna</t>
  </si>
  <si>
    <t>39.</t>
  </si>
  <si>
    <t>Zakupy inwestycyjne w Zarządzie Dróg Powiatowych</t>
  </si>
  <si>
    <t>Razem Rozdział 60014</t>
  </si>
  <si>
    <t>40.</t>
  </si>
  <si>
    <t>Ploter ze skanerem - PODGIK</t>
  </si>
  <si>
    <t>41.</t>
  </si>
  <si>
    <t>Serwer dla potrzeb PODGIK</t>
  </si>
  <si>
    <t>Razem Rozdział 71012</t>
  </si>
  <si>
    <t>42.</t>
  </si>
  <si>
    <t>Razem Rozdział 71095</t>
  </si>
  <si>
    <t>43.</t>
  </si>
  <si>
    <t>Dostosowanie pomieszczeń w budynku Starostwa przy ul. Górnej 13 pod salę konferencyjną dla potrzeb posiedzeń Sesji Rady Powiatu</t>
  </si>
  <si>
    <t>Razem Rozdział 75019</t>
  </si>
  <si>
    <t>44.</t>
  </si>
  <si>
    <t>Przebudowa i rozbudowa budynku w Otwocku przy ul. Komunardów wraz z towarzyszącą infrastrukturą na potrzeby siedziby Starostwa i jednostek organizacyjnych powiatu</t>
  </si>
  <si>
    <t>45.</t>
  </si>
  <si>
    <t xml:space="preserve">Termomodernizacja  budynku użyteczności  publicznej przy ul. Górnej 13                       w Otwocku </t>
  </si>
  <si>
    <t xml:space="preserve">  Razem Rozdział 75020</t>
  </si>
  <si>
    <t>46.</t>
  </si>
  <si>
    <t>Razem Rozdział 75404</t>
  </si>
  <si>
    <t>47.</t>
  </si>
  <si>
    <t>Dotacja dla Komendy Powiatowej Państwowej Straży Pożarnej w Otwocku na remont i modernizację budynku strażnicy</t>
  </si>
  <si>
    <t>Razem Rozdział 75410</t>
  </si>
  <si>
    <t>48.</t>
  </si>
  <si>
    <t>Rezerwa na inwestycje i zakupy inwestycyjne</t>
  </si>
  <si>
    <t>Razem rozdział 75818</t>
  </si>
  <si>
    <t>49.</t>
  </si>
  <si>
    <t>Rewitalizacja parkingu przed budynkiem Liceum Ogólnokształcącego Nr I w Otwocku</t>
  </si>
  <si>
    <t>50.</t>
  </si>
  <si>
    <t>Remont i prace konserwatorskie schodów w Liceum Ogólnokształcącym Nr I               w Otwocku</t>
  </si>
  <si>
    <t>Razem Rozdział 80120</t>
  </si>
  <si>
    <t>51.</t>
  </si>
  <si>
    <t>Wniesienie wkładu pieniężnego - zwiększenie udziału w Powiatowym Centrum Zdrowia Sp. z o.o.</t>
  </si>
  <si>
    <t>Razem Rozdział 85111</t>
  </si>
  <si>
    <t>Dotacja na dofinansowanie zakupu sprzętu medycznego dla Hospicjum "Empatia"</t>
  </si>
  <si>
    <t>Razem Rozdział 85149</t>
  </si>
  <si>
    <t>52.</t>
  </si>
  <si>
    <t>Modernizacja zaplecza kuchennego w Domu Pomocy Społecznej w Otwocku, w tym: instalacji wodno - kanalizacyjnej, podłogi, zasobnika ciepłej wody</t>
  </si>
  <si>
    <t>Razem Rozdział 85202</t>
  </si>
  <si>
    <t>`</t>
  </si>
  <si>
    <t>53.</t>
  </si>
  <si>
    <t>Zakup samochodu do przewozu uczestników ŚDS - wkład własny Powiatu do środków PFRON</t>
  </si>
  <si>
    <t>Razem Rozdział 85203</t>
  </si>
  <si>
    <t>54.</t>
  </si>
  <si>
    <t>Modernizacja budynku Specjalnego Ośrodka Szkolno-Wychowawczego Nr 1 - wzmocnienie stropów, dostosowanie budynku do zaleceń  ppoż.</t>
  </si>
  <si>
    <t>55.</t>
  </si>
  <si>
    <t>Zakup pieca konwekcyjnego na potrzeby Specjalnego Ośrodka Szkolno-Wychowawczego Nr 2</t>
  </si>
  <si>
    <t>Razem Rozdział 85403</t>
  </si>
  <si>
    <t>56.</t>
  </si>
  <si>
    <t>Modernizacja systemu cieplnego RDD Podbiel</t>
  </si>
  <si>
    <t>Razem Rozdział 85510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</si>
  <si>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</si>
  <si>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</si>
  <si>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</si>
  <si>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>Przebudowa drogi powiatowej Nr 2765W ul. Karczewskiej na odcinku Otwock – Karczew</t>
  </si>
  <si>
    <t>Dotacja na dofinansowanie wykonania dokumentacji projektowej wraz z nadzorem autorskim    przebudowy budynku Komendy Powiatowej Policji                                                    w Otwocku</t>
  </si>
  <si>
    <t>57.</t>
  </si>
  <si>
    <t>Droga 2715W i Droga 2722W - modernizacja ciągów pieszych w ul. Głównej                      i ul. Brzozowej w m. Pogorzel Warszawska</t>
  </si>
  <si>
    <t>Droga 2765W - przebudowa chodnika w ul. Karczewskiej w m. Otwock na odcinku od ul. Batorego do ul. Bema</t>
  </si>
  <si>
    <t>C. 489 000</t>
  </si>
  <si>
    <t>Droga 2767W - modernizacja nawierzchni jezdni ul. Kard. Wyszyńskiego na odcinku od ul. Wawerskiej do ul. 3 Maja</t>
  </si>
  <si>
    <t>Droga 2768W - wykonanie doświetlonego przejścia dla pieszych w ul. Granicznej w Józefowie pomiędzy ul. Teatralną a ul. Uśmiech</t>
  </si>
  <si>
    <t>B. 200 000</t>
  </si>
  <si>
    <t xml:space="preserve">Nakładka na drodze Sufczyn - Wola Sufczyńska  </t>
  </si>
  <si>
    <t>C. 250 000    B. 50 000</t>
  </si>
  <si>
    <t>Modernizacja drogi powiatowej Nr 2746W Grabianka - Górki - Osieck</t>
  </si>
  <si>
    <t>B. 100 000</t>
  </si>
  <si>
    <t>Zakup miernika poziomu dźwięku do pomiaru hałasu w środowisku na potrzeby Wydziału Ochrony Środowiska</t>
  </si>
  <si>
    <t>Razem Rozdział 75011</t>
  </si>
  <si>
    <t/>
  </si>
  <si>
    <t>2110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</si>
  <si>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</si>
  <si>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</si>
  <si>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</si>
  <si>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</si>
  <si>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</si>
  <si>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</si>
  <si>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</si>
  <si>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</si>
  <si>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</si>
  <si>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</si>
  <si>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</si>
  <si>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</si>
  <si>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</si>
  <si>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</si>
  <si>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</si>
  <si>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</si>
  <si>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</si>
  <si>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</si>
  <si>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</si>
  <si>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</si>
  <si>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</si>
  <si>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</si>
  <si>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</si>
  <si>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</si>
  <si>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</si>
  <si>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</si>
  <si>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</si>
  <si>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</si>
  <si>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</si>
  <si>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750</t>
  </si>
  <si>
    <t>75011</t>
  </si>
  <si>
    <t>75045</t>
  </si>
  <si>
    <t>754</t>
  </si>
  <si>
    <t>75411</t>
  </si>
  <si>
    <t>3070</t>
  </si>
  <si>
    <t>4050</t>
  </si>
  <si>
    <t>4060</t>
  </si>
  <si>
    <t>4070</t>
  </si>
  <si>
    <t>4080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</si>
  <si>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</si>
  <si>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</si>
  <si>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</si>
  <si>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</si>
  <si>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</si>
  <si>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2360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</si>
  <si>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</si>
  <si>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</si>
  <si>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</si>
  <si>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</si>
  <si>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</si>
  <si>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4710</t>
  </si>
  <si>
    <t>853</t>
  </si>
  <si>
    <t>85321</t>
  </si>
  <si>
    <t>3110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</si>
  <si>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</si>
  <si>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</si>
  <si>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Razem:</t>
  </si>
  <si>
    <t>Modernizacja drogi powiatowej Nr 2752W Władysławów-Zambrzyków Stary-Sobienie Kiełczewskie</t>
  </si>
  <si>
    <t>dokumentacja projektowa                      100.000 zł dotacja z gminy Karczew</t>
  </si>
  <si>
    <t>Droga Nr 2772W - Przebudowa ul. Świderskiej w Karczewie polegająca na budowie chodnika na odcinku od ul. Kościelnej do ul. Ordona</t>
  </si>
  <si>
    <t>Droga Nr 2772W - Modernizacja ul. Świderskiej polegająca na wymianie nawierzchni parkingu zlokalizowanego w pasie drogowym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</si>
  <si>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</si>
  <si>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</si>
  <si>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</si>
  <si>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</si>
  <si>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</si>
  <si>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</si>
  <si>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</si>
  <si>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</si>
  <si>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</si>
  <si>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</si>
  <si>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Przychody i rozchody budżetu w 2021 roku - po zmianach</t>
  </si>
  <si>
    <t>Dotacje udzielone w 2021 roku z budżetu podmiotom należącym                                                                                               i nienależącym do sektora finansów publicznych - po zmianach</t>
  </si>
  <si>
    <t>Dochody i wydatki związane z realizacją zadań z zakresu administracji rządowej i innych zadań zleconych                                                                jednostce samorządu terytorialnego odrębnymi ustawami na 2021 rok - po zmianach</t>
  </si>
  <si>
    <t>Projekt i budowa odwodnienia w drogach powiatowych na terenie miasta Otwocka:                                                                                                                                               1.  Nr 2754W - ul. Reymonta w okolicach ul. Chopina i przy skrzyżowaniu                              z ul. Żeromskiego,                                                                                                                               2. 2760W - ul. Filipowicza przy skrzyżowaniu z ul. Andriollego,                                                       3. 2762W - ul. Kraszewskiego w okolicach posesji nr 53,                                                          4. 2765W  - ul. Karczewska w okolicach OPWiK</t>
  </si>
  <si>
    <t>C. 1 000 000</t>
  </si>
  <si>
    <t>Razem Rozdział 75095</t>
  </si>
  <si>
    <t>68.</t>
  </si>
  <si>
    <t>Rozwój elektronicznej administracji w samorządach województwa mazowieckiego wspomagającej niwelowanie dwudzielności potencjału województwa (EA)</t>
  </si>
  <si>
    <t>C. Inne źródła  -Rządowy Fundusz Inwestycji Lokalnych</t>
  </si>
  <si>
    <t>Dotacja dla Powiatowego Centrum Zdrowia Sp. z o.o. w Otwocku na przebudowę i modernizację podziemia szpitala oraz modernizację przychodni specjalistycznej</t>
  </si>
  <si>
    <t>C. 5 700 000</t>
  </si>
  <si>
    <t>Dotacje celowe z budżetu na finansowanie lub dofinansowanie kosztów realizacji inwestycji i zakupów inwestycyjnych jednostek niezaliczanych do sektora finansów publicznych</t>
  </si>
  <si>
    <t>69.</t>
  </si>
  <si>
    <t>Doświetlenie przejścia dla pieszych w drodze powiatowej Nr 2766W -  ul. 3 Maja            przy skrzyżowaniu z ul. Leśną</t>
  </si>
  <si>
    <t>=</t>
  </si>
  <si>
    <t>Doświetlanie przejść dla pieszych na drogach powiatowych na terenie gminy Wiązowna w drogach:                                                                                                                                    1.  Nr 2709W przy szkole podstawowej oraz przy skrzyżowaniu z droga powiatową   Nr 2706W,                                                                                                                                          2.  Nr 271W przy skrzyżowaniu z drogą powiatową Nr 2709W  w rejonie szkoły podstawowej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</si>
</sst>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.00;\-#,##0.00"/>
  </numFmts>
  <fonts count="49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4" fillId="0" borderId="0"/>
    <xf numFmtId="0" fontId="7" fillId="0" borderId="0"/>
    <xf numFmtId="0" fontId="7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20" fillId="0" borderId="0"/>
    <xf numFmtId="0" fontId="22" fillId="0" borderId="0"/>
    <xf numFmtId="0" fontId="24" fillId="0" borderId="0"/>
  </cellStyleXfs>
  <cellXfs count="364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4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4" xfId="9" applyFont="1" applyBorder="1" applyAlignment="1">
      <alignment horizontal="center" vertical="center"/>
    </xf>
    <xf numFmtId="0" fontId="10" fillId="0" borderId="4" xfId="9" applyFont="1" applyBorder="1" applyAlignment="1">
      <alignment horizontal="left" vertical="center"/>
    </xf>
    <xf numFmtId="3" fontId="10" fillId="0" borderId="4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4" xfId="9" applyFont="1" applyBorder="1" applyAlignment="1">
      <alignment horizontal="center" vertical="center"/>
    </xf>
    <xf numFmtId="0" fontId="13" fillId="0" borderId="4" xfId="9" applyFont="1" applyBorder="1" applyAlignment="1">
      <alignment horizontal="left" vertical="center"/>
    </xf>
    <xf numFmtId="3" fontId="13" fillId="0" borderId="4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4" xfId="9" applyNumberFormat="1" applyFont="1" applyBorder="1" applyAlignment="1">
      <alignment horizontal="right"/>
    </xf>
    <xf numFmtId="3" fontId="10" fillId="0" borderId="4" xfId="9" applyNumberFormat="1" applyFont="1" applyBorder="1" applyAlignment="1"/>
    <xf numFmtId="3" fontId="13" fillId="0" borderId="4" xfId="9" applyNumberFormat="1" applyFont="1" applyFill="1" applyBorder="1" applyAlignment="1"/>
    <xf numFmtId="3" fontId="13" fillId="0" borderId="4" xfId="9" applyNumberFormat="1" applyFont="1" applyBorder="1" applyAlignment="1"/>
    <xf numFmtId="0" fontId="10" fillId="0" borderId="4" xfId="9" applyFont="1" applyBorder="1" applyAlignment="1">
      <alignment vertical="center"/>
    </xf>
    <xf numFmtId="0" fontId="8" fillId="4" borderId="4" xfId="9" applyFont="1" applyFill="1" applyBorder="1" applyAlignment="1">
      <alignment vertical="center"/>
    </xf>
    <xf numFmtId="3" fontId="10" fillId="4" borderId="4" xfId="9" applyNumberFormat="1" applyFont="1" applyFill="1" applyBorder="1" applyAlignment="1"/>
    <xf numFmtId="0" fontId="8" fillId="0" borderId="4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4" xfId="9" applyFont="1" applyBorder="1" applyAlignment="1">
      <alignment vertical="center"/>
    </xf>
    <xf numFmtId="3" fontId="8" fillId="0" borderId="3" xfId="9" applyNumberFormat="1" applyFont="1" applyBorder="1" applyAlignment="1"/>
    <xf numFmtId="0" fontId="8" fillId="4" borderId="4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0" fontId="5" fillId="0" borderId="0" xfId="7" applyFont="1"/>
    <xf numFmtId="0" fontId="14" fillId="0" borderId="4" xfId="9" applyFont="1" applyFill="1" applyBorder="1" applyAlignment="1">
      <alignment horizontal="center" vertical="center"/>
    </xf>
    <xf numFmtId="0" fontId="14" fillId="0" borderId="4" xfId="9" applyFont="1" applyFill="1" applyBorder="1" applyAlignment="1">
      <alignment horizontal="center" vertical="center" wrapText="1"/>
    </xf>
    <xf numFmtId="0" fontId="8" fillId="0" borderId="6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6" fillId="2" borderId="4" xfId="7" applyFont="1" applyFill="1" applyBorder="1" applyAlignment="1">
      <alignment horizontal="center" vertical="center"/>
    </xf>
    <xf numFmtId="0" fontId="17" fillId="5" borderId="4" xfId="7" applyFont="1" applyFill="1" applyBorder="1" applyAlignment="1">
      <alignment horizontal="center" vertical="center"/>
    </xf>
    <xf numFmtId="0" fontId="17" fillId="0" borderId="0" xfId="7" applyFont="1"/>
    <xf numFmtId="0" fontId="6" fillId="3" borderId="4" xfId="7" applyFont="1" applyFill="1" applyBorder="1" applyAlignment="1">
      <alignment horizontal="center" vertical="center"/>
    </xf>
    <xf numFmtId="0" fontId="5" fillId="3" borderId="4" xfId="7" applyFont="1" applyFill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vertical="center" wrapText="1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3" fontId="9" fillId="6" borderId="4" xfId="7" applyNumberFormat="1" applyFont="1" applyFill="1" applyBorder="1" applyAlignment="1">
      <alignment horizontal="right"/>
    </xf>
    <xf numFmtId="0" fontId="18" fillId="0" borderId="0" xfId="7" applyFont="1"/>
    <xf numFmtId="0" fontId="6" fillId="0" borderId="0" xfId="7" applyFont="1" applyAlignment="1">
      <alignment horizontal="center" vertical="center"/>
    </xf>
    <xf numFmtId="3" fontId="8" fillId="0" borderId="4" xfId="9" applyNumberFormat="1" applyFont="1" applyFill="1" applyBorder="1" applyAlignment="1"/>
    <xf numFmtId="0" fontId="8" fillId="0" borderId="4" xfId="9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 readingOrder="1"/>
    </xf>
    <xf numFmtId="49" fontId="8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23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" applyFont="1" applyFill="1" applyAlignment="1">
      <alignment vertical="center"/>
    </xf>
    <xf numFmtId="0" fontId="25" fillId="0" borderId="0" xfId="10" applyFont="1" applyAlignment="1">
      <alignment horizontal="center" vertical="center"/>
    </xf>
    <xf numFmtId="0" fontId="8" fillId="0" borderId="0" xfId="7" applyFont="1" applyFill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horizontal="center" vertical="center"/>
      <protection locked="0"/>
    </xf>
    <xf numFmtId="0" fontId="10" fillId="0" borderId="0" xfId="7" applyFont="1" applyFill="1" applyAlignment="1" applyProtection="1">
      <alignment horizontal="center"/>
      <protection locked="0"/>
    </xf>
    <xf numFmtId="4" fontId="8" fillId="0" borderId="0" xfId="7" applyNumberFormat="1" applyFont="1" applyProtection="1">
      <protection locked="0"/>
    </xf>
    <xf numFmtId="0" fontId="8" fillId="0" borderId="0" xfId="7" applyFont="1" applyFill="1" applyProtection="1"/>
    <xf numFmtId="0" fontId="8" fillId="0" borderId="0" xfId="7" applyFont="1" applyProtection="1"/>
    <xf numFmtId="0" fontId="8" fillId="0" borderId="0" xfId="7" applyFont="1" applyAlignment="1" applyProtection="1">
      <alignment horizontal="center" vertical="center"/>
    </xf>
    <xf numFmtId="0" fontId="10" fillId="10" borderId="12" xfId="7" applyFont="1" applyFill="1" applyBorder="1" applyAlignment="1" applyProtection="1">
      <alignment horizontal="center" vertical="center" wrapText="1"/>
    </xf>
    <xf numFmtId="0" fontId="27" fillId="0" borderId="12" xfId="7" applyFont="1" applyFill="1" applyBorder="1" applyAlignment="1" applyProtection="1">
      <alignment horizontal="center" vertical="center"/>
    </xf>
    <xf numFmtId="0" fontId="10" fillId="0" borderId="12" xfId="7" applyFont="1" applyFill="1" applyBorder="1" applyAlignment="1" applyProtection="1">
      <alignment horizontal="center" vertical="center"/>
    </xf>
    <xf numFmtId="0" fontId="10" fillId="0" borderId="12" xfId="7" applyFont="1" applyFill="1" applyBorder="1" applyAlignment="1" applyProtection="1">
      <alignment horizontal="center" vertical="center"/>
      <protection locked="0"/>
    </xf>
    <xf numFmtId="4" fontId="27" fillId="0" borderId="0" xfId="7" applyNumberFormat="1" applyFont="1" applyFill="1" applyProtection="1">
      <protection locked="0"/>
    </xf>
    <xf numFmtId="0" fontId="27" fillId="0" borderId="0" xfId="7" applyFont="1" applyFill="1" applyProtection="1">
      <protection locked="0"/>
    </xf>
    <xf numFmtId="3" fontId="10" fillId="11" borderId="8" xfId="7" applyNumberFormat="1" applyFont="1" applyFill="1" applyBorder="1" applyAlignment="1" applyProtection="1">
      <alignment vertical="center" wrapText="1"/>
    </xf>
    <xf numFmtId="3" fontId="10" fillId="11" borderId="8" xfId="7" applyNumberFormat="1" applyFont="1" applyFill="1" applyBorder="1" applyAlignment="1" applyProtection="1">
      <alignment horizontal="right" vertical="center" wrapText="1"/>
    </xf>
    <xf numFmtId="0" fontId="27" fillId="11" borderId="8" xfId="7" applyFont="1" applyFill="1" applyBorder="1" applyAlignment="1" applyProtection="1">
      <alignment horizontal="center" vertical="center" wrapText="1"/>
    </xf>
    <xf numFmtId="0" fontId="28" fillId="11" borderId="8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Alignment="1" applyProtection="1">
      <alignment vertical="center"/>
      <protection locked="0"/>
    </xf>
    <xf numFmtId="0" fontId="8" fillId="0" borderId="0" xfId="7" applyFont="1" applyAlignment="1" applyProtection="1">
      <alignment vertical="center"/>
      <protection locked="0"/>
    </xf>
    <xf numFmtId="0" fontId="8" fillId="0" borderId="13" xfId="7" applyFont="1" applyFill="1" applyBorder="1" applyAlignment="1" applyProtection="1">
      <alignment horizontal="center" vertical="center"/>
    </xf>
    <xf numFmtId="0" fontId="8" fillId="0" borderId="9" xfId="7" applyFont="1" applyFill="1" applyBorder="1" applyAlignment="1" applyProtection="1">
      <alignment horizontal="center" vertical="center" wrapText="1"/>
    </xf>
    <xf numFmtId="0" fontId="8" fillId="12" borderId="9" xfId="7" applyFont="1" applyFill="1" applyBorder="1" applyAlignment="1" applyProtection="1">
      <alignment horizontal="center" vertical="center" wrapText="1"/>
    </xf>
    <xf numFmtId="0" fontId="8" fillId="12" borderId="13" xfId="16" applyFont="1" applyFill="1" applyBorder="1" applyAlignment="1" applyProtection="1">
      <alignment vertical="center" wrapText="1"/>
    </xf>
    <xf numFmtId="3" fontId="8" fillId="12" borderId="14" xfId="7" applyNumberFormat="1" applyFont="1" applyFill="1" applyBorder="1" applyAlignment="1" applyProtection="1">
      <alignment vertical="center" wrapText="1"/>
    </xf>
    <xf numFmtId="3" fontId="8" fillId="12" borderId="8" xfId="7" applyNumberFormat="1" applyFont="1" applyFill="1" applyBorder="1" applyAlignment="1" applyProtection="1">
      <alignment vertical="center"/>
    </xf>
    <xf numFmtId="0" fontId="8" fillId="12" borderId="8" xfId="7" applyFont="1" applyFill="1" applyBorder="1" applyAlignment="1" applyProtection="1">
      <alignment vertical="center" wrapText="1"/>
    </xf>
    <xf numFmtId="0" fontId="8" fillId="12" borderId="8" xfId="7" applyFont="1" applyFill="1" applyBorder="1" applyAlignment="1" applyProtection="1">
      <alignment horizontal="right" vertical="center" wrapText="1"/>
    </xf>
    <xf numFmtId="0" fontId="29" fillId="12" borderId="8" xfId="7" applyFont="1" applyFill="1" applyBorder="1" applyAlignment="1" applyProtection="1">
      <alignment horizontal="center" vertical="center" wrapText="1"/>
    </xf>
    <xf numFmtId="0" fontId="10" fillId="13" borderId="8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Alignment="1" applyProtection="1">
      <alignment vertical="center"/>
      <protection locked="0"/>
    </xf>
    <xf numFmtId="0" fontId="8" fillId="0" borderId="0" xfId="7" applyFont="1" applyFill="1" applyAlignment="1" applyProtection="1">
      <alignment vertical="center"/>
      <protection locked="0"/>
    </xf>
    <xf numFmtId="0" fontId="8" fillId="0" borderId="8" xfId="7" applyFont="1" applyFill="1" applyBorder="1" applyAlignment="1" applyProtection="1">
      <alignment horizontal="center" vertical="center"/>
    </xf>
    <xf numFmtId="0" fontId="8" fillId="0" borderId="8" xfId="7" applyFont="1" applyFill="1" applyBorder="1" applyAlignment="1" applyProtection="1">
      <alignment horizontal="center" vertical="center" wrapText="1"/>
    </xf>
    <xf numFmtId="0" fontId="8" fillId="12" borderId="8" xfId="7" applyFont="1" applyFill="1" applyBorder="1" applyAlignment="1" applyProtection="1">
      <alignment horizontal="center" vertical="center" wrapText="1"/>
    </xf>
    <xf numFmtId="0" fontId="8" fillId="0" borderId="8" xfId="16" applyFont="1" applyFill="1" applyBorder="1" applyAlignment="1" applyProtection="1">
      <alignment vertical="center" wrapText="1"/>
      <protection locked="0"/>
    </xf>
    <xf numFmtId="0" fontId="10" fillId="0" borderId="9" xfId="7" applyFont="1" applyFill="1" applyBorder="1" applyAlignment="1" applyProtection="1">
      <alignment horizontal="center" vertical="center" wrapText="1"/>
      <protection locked="0"/>
    </xf>
    <xf numFmtId="0" fontId="8" fillId="0" borderId="8" xfId="7" applyFont="1" applyFill="1" applyBorder="1" applyAlignment="1" applyProtection="1">
      <alignment horizontal="left" vertical="center" wrapText="1"/>
    </xf>
    <xf numFmtId="3" fontId="8" fillId="0" borderId="8" xfId="7" applyNumberFormat="1" applyFont="1" applyFill="1" applyBorder="1" applyAlignment="1" applyProtection="1">
      <alignment vertical="center" wrapText="1"/>
    </xf>
    <xf numFmtId="0" fontId="30" fillId="0" borderId="8" xfId="7" applyFont="1" applyFill="1" applyBorder="1" applyAlignment="1" applyProtection="1">
      <alignment vertical="center" wrapText="1"/>
    </xf>
    <xf numFmtId="0" fontId="31" fillId="0" borderId="8" xfId="7" applyFont="1" applyFill="1" applyBorder="1" applyAlignment="1" applyProtection="1">
      <alignment horizontal="center" vertical="center" wrapText="1"/>
    </xf>
    <xf numFmtId="0" fontId="10" fillId="13" borderId="15" xfId="7" applyFont="1" applyFill="1" applyBorder="1" applyAlignment="1" applyProtection="1">
      <alignment horizontal="center" vertical="center" wrapText="1"/>
      <protection locked="0"/>
    </xf>
    <xf numFmtId="4" fontId="30" fillId="0" borderId="0" xfId="7" applyNumberFormat="1" applyFont="1" applyAlignment="1" applyProtection="1">
      <alignment vertical="center"/>
      <protection locked="0"/>
    </xf>
    <xf numFmtId="0" fontId="30" fillId="0" borderId="0" xfId="7" applyFont="1" applyAlignment="1" applyProtection="1">
      <alignment vertical="center"/>
      <protection locked="0"/>
    </xf>
    <xf numFmtId="0" fontId="10" fillId="0" borderId="8" xfId="7" applyFont="1" applyFill="1" applyBorder="1" applyAlignment="1" applyProtection="1">
      <alignment horizontal="center" vertical="center" wrapText="1"/>
      <protection locked="0"/>
    </xf>
    <xf numFmtId="0" fontId="8" fillId="0" borderId="8" xfId="16" applyFont="1" applyFill="1" applyBorder="1" applyAlignment="1" applyProtection="1">
      <alignment horizontal="left" vertical="center" wrapText="1"/>
      <protection locked="0"/>
    </xf>
    <xf numFmtId="3" fontId="8" fillId="0" borderId="8" xfId="7" applyNumberFormat="1" applyFont="1" applyFill="1" applyBorder="1" applyAlignment="1" applyProtection="1">
      <alignment vertical="center"/>
    </xf>
    <xf numFmtId="0" fontId="10" fillId="0" borderId="8" xfId="7" applyFont="1" applyFill="1" applyBorder="1" applyAlignment="1" applyProtection="1">
      <alignment vertical="center" wrapText="1"/>
    </xf>
    <xf numFmtId="0" fontId="10" fillId="0" borderId="8" xfId="7" applyFont="1" applyFill="1" applyBorder="1" applyAlignment="1" applyProtection="1">
      <alignment horizontal="right" vertical="center" wrapText="1"/>
    </xf>
    <xf numFmtId="0" fontId="27" fillId="0" borderId="8" xfId="7" applyFont="1" applyFill="1" applyBorder="1" applyAlignment="1" applyProtection="1">
      <alignment horizontal="center" vertical="center" wrapText="1"/>
    </xf>
    <xf numFmtId="0" fontId="8" fillId="0" borderId="8" xfId="7" applyFont="1" applyFill="1" applyBorder="1" applyAlignment="1" applyProtection="1">
      <alignment vertical="center" wrapText="1"/>
    </xf>
    <xf numFmtId="0" fontId="8" fillId="0" borderId="8" xfId="7" applyFont="1" applyFill="1" applyBorder="1" applyAlignment="1" applyProtection="1">
      <alignment horizontal="right" vertical="center" wrapText="1"/>
    </xf>
    <xf numFmtId="0" fontId="29" fillId="0" borderId="8" xfId="7" applyFont="1" applyFill="1" applyBorder="1" applyAlignment="1" applyProtection="1">
      <alignment horizontal="center" vertical="center" wrapText="1"/>
    </xf>
    <xf numFmtId="41" fontId="10" fillId="11" borderId="8" xfId="7" applyNumberFormat="1" applyFont="1" applyFill="1" applyBorder="1" applyAlignment="1" applyProtection="1">
      <alignment horizontal="right" vertical="center" wrapText="1"/>
    </xf>
    <xf numFmtId="0" fontId="33" fillId="11" borderId="8" xfId="7" applyFont="1" applyFill="1" applyBorder="1" applyAlignment="1" applyProtection="1">
      <alignment horizontal="center" vertical="center" wrapText="1"/>
    </xf>
    <xf numFmtId="0" fontId="32" fillId="11" borderId="8" xfId="7" applyFont="1" applyFill="1" applyBorder="1" applyAlignment="1" applyProtection="1">
      <alignment horizontal="center" vertical="center" wrapText="1"/>
      <protection locked="0"/>
    </xf>
    <xf numFmtId="4" fontId="32" fillId="0" borderId="0" xfId="7" applyNumberFormat="1" applyFont="1" applyFill="1" applyAlignment="1" applyProtection="1">
      <alignment vertical="center"/>
      <protection locked="0"/>
    </xf>
    <xf numFmtId="0" fontId="32" fillId="0" borderId="0" xfId="7" applyFont="1" applyFill="1" applyAlignment="1" applyProtection="1">
      <alignment vertical="center"/>
      <protection locked="0"/>
    </xf>
    <xf numFmtId="0" fontId="23" fillId="0" borderId="0" xfId="0" applyFont="1" applyFill="1" applyAlignment="1">
      <alignment vertical="center" wrapText="1"/>
    </xf>
    <xf numFmtId="4" fontId="30" fillId="0" borderId="0" xfId="7" applyNumberFormat="1" applyFont="1" applyFill="1" applyAlignment="1" applyProtection="1">
      <alignment vertical="center"/>
      <protection locked="0"/>
    </xf>
    <xf numFmtId="0" fontId="30" fillId="0" borderId="0" xfId="7" applyFont="1" applyFill="1" applyAlignment="1" applyProtection="1">
      <alignment vertical="center"/>
      <protection locked="0"/>
    </xf>
    <xf numFmtId="0" fontId="34" fillId="0" borderId="8" xfId="7" applyFont="1" applyFill="1" applyBorder="1" applyAlignment="1" applyProtection="1">
      <alignment horizontal="right" vertical="center" wrapText="1"/>
    </xf>
    <xf numFmtId="0" fontId="30" fillId="0" borderId="8" xfId="7" applyFont="1" applyFill="1" applyBorder="1" applyAlignment="1" applyProtection="1">
      <alignment horizontal="right" vertical="center" wrapText="1"/>
    </xf>
    <xf numFmtId="0" fontId="31" fillId="12" borderId="8" xfId="7" applyFont="1" applyFill="1" applyBorder="1" applyAlignment="1" applyProtection="1">
      <alignment horizontal="center" vertical="center" wrapText="1"/>
    </xf>
    <xf numFmtId="0" fontId="10" fillId="12" borderId="8" xfId="7" applyFont="1" applyFill="1" applyBorder="1" applyAlignment="1" applyProtection="1">
      <alignment horizontal="center" vertical="center" wrapText="1"/>
      <protection locked="0"/>
    </xf>
    <xf numFmtId="0" fontId="10" fillId="11" borderId="8" xfId="7" applyFont="1" applyFill="1" applyBorder="1" applyAlignment="1" applyProtection="1">
      <alignment horizontal="center" vertical="center" wrapText="1"/>
      <protection locked="0"/>
    </xf>
    <xf numFmtId="4" fontId="10" fillId="0" borderId="0" xfId="7" applyNumberFormat="1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3" fontId="8" fillId="0" borderId="0" xfId="7" applyNumberFormat="1" applyFont="1" applyFill="1" applyAlignment="1" applyProtection="1">
      <alignment vertical="center"/>
      <protection locked="0"/>
    </xf>
    <xf numFmtId="3" fontId="8" fillId="0" borderId="8" xfId="7" applyNumberFormat="1" applyFont="1" applyFill="1" applyBorder="1" applyAlignment="1" applyProtection="1">
      <alignment horizontal="center" vertical="center"/>
    </xf>
    <xf numFmtId="0" fontId="8" fillId="0" borderId="8" xfId="7" applyNumberFormat="1" applyFont="1" applyFill="1" applyBorder="1" applyAlignment="1" applyProtection="1">
      <alignment horizontal="center" vertical="center"/>
    </xf>
    <xf numFmtId="3" fontId="8" fillId="0" borderId="8" xfId="7" applyNumberFormat="1" applyFont="1" applyFill="1" applyBorder="1" applyAlignment="1" applyProtection="1">
      <alignment horizontal="right" vertical="center" wrapText="1"/>
    </xf>
    <xf numFmtId="0" fontId="8" fillId="12" borderId="8" xfId="7" applyNumberFormat="1" applyFont="1" applyFill="1" applyBorder="1" applyAlignment="1" applyProtection="1">
      <alignment horizontal="center" vertical="center"/>
    </xf>
    <xf numFmtId="4" fontId="13" fillId="0" borderId="0" xfId="7" applyNumberFormat="1" applyFont="1" applyFill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8" fillId="0" borderId="19" xfId="7" applyFont="1" applyFill="1" applyBorder="1" applyAlignment="1">
      <alignment vertical="center" wrapText="1"/>
    </xf>
    <xf numFmtId="0" fontId="8" fillId="0" borderId="8" xfId="7" applyFont="1" applyFill="1" applyBorder="1" applyAlignment="1">
      <alignment vertical="center" wrapText="1"/>
    </xf>
    <xf numFmtId="41" fontId="27" fillId="11" borderId="8" xfId="7" applyNumberFormat="1" applyFont="1" applyFill="1" applyBorder="1" applyAlignment="1" applyProtection="1">
      <alignment horizontal="right" vertical="center" wrapText="1"/>
    </xf>
    <xf numFmtId="4" fontId="32" fillId="0" borderId="0" xfId="7" applyNumberFormat="1" applyFont="1" applyAlignment="1" applyProtection="1">
      <alignment vertical="center"/>
      <protection locked="0"/>
    </xf>
    <xf numFmtId="0" fontId="32" fillId="0" borderId="0" xfId="7" applyFont="1" applyAlignment="1" applyProtection="1">
      <alignment vertical="center"/>
      <protection locked="0"/>
    </xf>
    <xf numFmtId="0" fontId="23" fillId="0" borderId="8" xfId="0" applyFont="1" applyFill="1" applyBorder="1" applyAlignment="1">
      <alignment horizontal="left" vertical="center" wrapText="1"/>
    </xf>
    <xf numFmtId="0" fontId="8" fillId="0" borderId="8" xfId="7" applyFont="1" applyFill="1" applyBorder="1" applyAlignment="1" applyProtection="1">
      <alignment horizontal="left" vertical="center" wrapText="1"/>
      <protection locked="0"/>
    </xf>
    <xf numFmtId="1" fontId="10" fillId="11" borderId="8" xfId="7" applyNumberFormat="1" applyFont="1" applyFill="1" applyBorder="1" applyAlignment="1" applyProtection="1">
      <alignment horizontal="right" vertical="center" wrapText="1"/>
    </xf>
    <xf numFmtId="0" fontId="8" fillId="12" borderId="8" xfId="7" applyFont="1" applyFill="1" applyBorder="1" applyAlignment="1" applyProtection="1">
      <alignment horizontal="left" vertical="center" wrapText="1"/>
    </xf>
    <xf numFmtId="3" fontId="8" fillId="12" borderId="8" xfId="7" applyNumberFormat="1" applyFont="1" applyFill="1" applyBorder="1" applyAlignment="1" applyProtection="1">
      <alignment vertical="center" wrapText="1"/>
    </xf>
    <xf numFmtId="0" fontId="31" fillId="11" borderId="8" xfId="7" applyFont="1" applyFill="1" applyBorder="1" applyAlignment="1" applyProtection="1">
      <alignment horizontal="center" vertical="center" wrapText="1"/>
    </xf>
    <xf numFmtId="0" fontId="35" fillId="11" borderId="8" xfId="7" applyFont="1" applyFill="1" applyBorder="1" applyAlignment="1" applyProtection="1">
      <alignment horizontal="center" vertical="center" wrapText="1"/>
      <protection locked="0"/>
    </xf>
    <xf numFmtId="3" fontId="30" fillId="0" borderId="8" xfId="7" applyNumberFormat="1" applyFont="1" applyFill="1" applyBorder="1" applyAlignment="1" applyProtection="1">
      <alignment vertical="center"/>
    </xf>
    <xf numFmtId="2" fontId="37" fillId="0" borderId="8" xfId="16" applyNumberFormat="1" applyFont="1" applyFill="1" applyBorder="1" applyAlignment="1" applyProtection="1">
      <alignment vertical="center" wrapText="1"/>
      <protection locked="0"/>
    </xf>
    <xf numFmtId="0" fontId="35" fillId="0" borderId="8" xfId="7" applyFont="1" applyFill="1" applyBorder="1" applyAlignment="1" applyProtection="1">
      <alignment horizontal="center" vertical="center" wrapText="1"/>
      <protection locked="0"/>
    </xf>
    <xf numFmtId="3" fontId="10" fillId="2" borderId="8" xfId="7" applyNumberFormat="1" applyFont="1" applyFill="1" applyBorder="1" applyAlignment="1" applyProtection="1">
      <alignment vertical="center" wrapText="1"/>
    </xf>
    <xf numFmtId="0" fontId="27" fillId="2" borderId="8" xfId="7" applyFont="1" applyFill="1" applyBorder="1" applyAlignment="1" applyProtection="1">
      <alignment horizontal="center" vertical="center" wrapText="1"/>
    </xf>
    <xf numFmtId="0" fontId="32" fillId="0" borderId="8" xfId="7" applyFont="1" applyFill="1" applyBorder="1" applyAlignment="1" applyProtection="1">
      <alignment horizontal="center" vertical="center" wrapText="1"/>
      <protection locked="0"/>
    </xf>
    <xf numFmtId="3" fontId="32" fillId="0" borderId="0" xfId="7" applyNumberFormat="1" applyFont="1" applyFill="1" applyAlignment="1" applyProtection="1">
      <alignment vertical="center"/>
      <protection locked="0"/>
    </xf>
    <xf numFmtId="0" fontId="35" fillId="0" borderId="20" xfId="7" applyFont="1" applyFill="1" applyBorder="1" applyAlignment="1" applyProtection="1">
      <alignment horizontal="center" vertical="center" wrapText="1"/>
      <protection locked="0"/>
    </xf>
    <xf numFmtId="4" fontId="38" fillId="0" borderId="0" xfId="7" applyNumberFormat="1" applyFont="1" applyFill="1" applyAlignment="1" applyProtection="1">
      <alignment vertical="center"/>
      <protection locked="0"/>
    </xf>
    <xf numFmtId="0" fontId="38" fillId="0" borderId="0" xfId="7" applyFont="1" applyFill="1" applyAlignment="1" applyProtection="1">
      <alignment vertical="center"/>
      <protection locked="0"/>
    </xf>
    <xf numFmtId="0" fontId="10" fillId="0" borderId="8" xfId="7" applyFont="1" applyFill="1" applyBorder="1" applyAlignment="1" applyProtection="1">
      <alignment vertical="center" wrapText="1"/>
      <protection locked="0"/>
    </xf>
    <xf numFmtId="0" fontId="10" fillId="13" borderId="8" xfId="7" applyFont="1" applyFill="1" applyBorder="1" applyAlignment="1" applyProtection="1">
      <alignment vertical="center" wrapText="1"/>
      <protection locked="0"/>
    </xf>
    <xf numFmtId="0" fontId="10" fillId="0" borderId="9" xfId="7" applyFont="1" applyFill="1" applyBorder="1" applyAlignment="1" applyProtection="1">
      <alignment vertical="center" wrapText="1"/>
      <protection locked="0"/>
    </xf>
    <xf numFmtId="3" fontId="10" fillId="0" borderId="8" xfId="7" applyNumberFormat="1" applyFont="1" applyFill="1" applyBorder="1" applyAlignment="1" applyProtection="1">
      <alignment vertical="center" wrapText="1"/>
    </xf>
    <xf numFmtId="0" fontId="10" fillId="13" borderId="20" xfId="7" applyFont="1" applyFill="1" applyBorder="1" applyAlignment="1" applyProtection="1">
      <alignment horizontal="center" vertical="center" wrapText="1"/>
      <protection locked="0"/>
    </xf>
    <xf numFmtId="0" fontId="10" fillId="13" borderId="24" xfId="7" applyFont="1" applyFill="1" applyBorder="1" applyAlignment="1" applyProtection="1">
      <alignment horizontal="center" vertical="center" wrapText="1"/>
      <protection locked="0"/>
    </xf>
    <xf numFmtId="0" fontId="10" fillId="2" borderId="8" xfId="7" applyFont="1" applyFill="1" applyBorder="1" applyAlignment="1" applyProtection="1">
      <alignment vertical="center" wrapText="1"/>
    </xf>
    <xf numFmtId="0" fontId="10" fillId="2" borderId="24" xfId="7" applyFont="1" applyFill="1" applyBorder="1" applyAlignment="1" applyProtection="1">
      <alignment vertical="center" wrapText="1"/>
      <protection locked="0"/>
    </xf>
    <xf numFmtId="0" fontId="10" fillId="0" borderId="24" xfId="7" applyFont="1" applyFill="1" applyBorder="1" applyAlignment="1" applyProtection="1">
      <alignment vertical="center" wrapText="1"/>
      <protection locked="0"/>
    </xf>
    <xf numFmtId="4" fontId="38" fillId="0" borderId="0" xfId="7" applyNumberFormat="1" applyFont="1" applyFill="1" applyBorder="1" applyAlignment="1" applyProtection="1">
      <alignment vertical="center"/>
      <protection locked="0"/>
    </xf>
    <xf numFmtId="0" fontId="38" fillId="0" borderId="0" xfId="7" applyFont="1" applyFill="1" applyBorder="1" applyAlignment="1" applyProtection="1">
      <alignment vertical="center"/>
      <protection locked="0"/>
    </xf>
    <xf numFmtId="0" fontId="10" fillId="0" borderId="25" xfId="7" applyFont="1" applyFill="1" applyBorder="1" applyAlignment="1" applyProtection="1">
      <alignment vertical="center" wrapText="1"/>
      <protection locked="0"/>
    </xf>
    <xf numFmtId="4" fontId="10" fillId="12" borderId="0" xfId="7" applyNumberFormat="1" applyFont="1" applyFill="1" applyAlignment="1" applyProtection="1">
      <alignment vertical="center"/>
      <protection locked="0"/>
    </xf>
    <xf numFmtId="0" fontId="10" fillId="12" borderId="0" xfId="7" applyFont="1" applyFill="1" applyAlignment="1" applyProtection="1">
      <alignment vertical="center"/>
      <protection locked="0"/>
    </xf>
    <xf numFmtId="0" fontId="32" fillId="0" borderId="24" xfId="7" applyFont="1" applyFill="1" applyBorder="1" applyAlignment="1" applyProtection="1">
      <alignment vertical="center" wrapText="1"/>
      <protection locked="0"/>
    </xf>
    <xf numFmtId="3" fontId="10" fillId="12" borderId="0" xfId="7" applyNumberFormat="1" applyFont="1" applyFill="1" applyAlignment="1" applyProtection="1">
      <alignment vertical="center"/>
      <protection locked="0"/>
    </xf>
    <xf numFmtId="3" fontId="8" fillId="14" borderId="8" xfId="7" applyNumberFormat="1" applyFont="1" applyFill="1" applyBorder="1" applyAlignment="1" applyProtection="1">
      <alignment vertical="center" wrapText="1"/>
    </xf>
    <xf numFmtId="4" fontId="8" fillId="12" borderId="0" xfId="7" applyNumberFormat="1" applyFont="1" applyFill="1" applyAlignment="1" applyProtection="1">
      <alignment vertical="center"/>
      <protection locked="0"/>
    </xf>
    <xf numFmtId="0" fontId="8" fillId="12" borderId="0" xfId="7" applyFont="1" applyFill="1" applyAlignment="1" applyProtection="1">
      <alignment vertical="center"/>
      <protection locked="0"/>
    </xf>
    <xf numFmtId="0" fontId="10" fillId="12" borderId="8" xfId="7" applyFont="1" applyFill="1" applyBorder="1" applyAlignment="1" applyProtection="1">
      <alignment vertical="center" wrapText="1"/>
    </xf>
    <xf numFmtId="0" fontId="27" fillId="12" borderId="8" xfId="7" applyFont="1" applyFill="1" applyBorder="1" applyAlignment="1" applyProtection="1">
      <alignment horizontal="center" vertical="center" wrapText="1"/>
    </xf>
    <xf numFmtId="3" fontId="10" fillId="2" borderId="9" xfId="7" applyNumberFormat="1" applyFont="1" applyFill="1" applyBorder="1" applyAlignment="1" applyProtection="1">
      <alignment vertical="center" wrapText="1"/>
    </xf>
    <xf numFmtId="0" fontId="10" fillId="2" borderId="9" xfId="7" applyFont="1" applyFill="1" applyBorder="1" applyAlignment="1" applyProtection="1">
      <alignment vertical="center" wrapText="1"/>
    </xf>
    <xf numFmtId="0" fontId="27" fillId="2" borderId="9" xfId="7" applyFont="1" applyFill="1" applyBorder="1" applyAlignment="1" applyProtection="1">
      <alignment horizontal="center" vertical="center" wrapTex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3" xfId="7" applyFont="1" applyFill="1" applyBorder="1" applyAlignment="1" applyProtection="1">
      <alignment horizontal="left" vertical="center" wrapText="1"/>
    </xf>
    <xf numFmtId="3" fontId="8" fillId="0" borderId="13" xfId="7" applyNumberFormat="1" applyFont="1" applyFill="1" applyBorder="1" applyAlignment="1" applyProtection="1">
      <alignment vertical="center" wrapText="1"/>
    </xf>
    <xf numFmtId="0" fontId="8" fillId="0" borderId="13" xfId="7" applyFont="1" applyFill="1" applyBorder="1" applyAlignment="1" applyProtection="1">
      <alignment vertical="center" wrapText="1"/>
    </xf>
    <xf numFmtId="0" fontId="29" fillId="0" borderId="13" xfId="7" applyFont="1" applyFill="1" applyBorder="1" applyAlignment="1" applyProtection="1">
      <alignment horizontal="center" vertical="center" wrapText="1"/>
    </xf>
    <xf numFmtId="0" fontId="10" fillId="0" borderId="14" xfId="7" applyFont="1" applyFill="1" applyBorder="1" applyAlignment="1" applyProtection="1">
      <alignment vertical="center" wrapText="1"/>
      <protection locked="0"/>
    </xf>
    <xf numFmtId="3" fontId="10" fillId="2" borderId="12" xfId="7" applyNumberFormat="1" applyFont="1" applyFill="1" applyBorder="1" applyAlignment="1" applyProtection="1">
      <alignment vertical="center" wrapText="1"/>
    </xf>
    <xf numFmtId="0" fontId="10" fillId="2" borderId="12" xfId="7" applyFont="1" applyFill="1" applyBorder="1" applyAlignment="1" applyProtection="1">
      <alignment vertical="center" wrapText="1"/>
    </xf>
    <xf numFmtId="0" fontId="27" fillId="2" borderId="12" xfId="7" applyFont="1" applyFill="1" applyBorder="1" applyAlignment="1" applyProtection="1">
      <alignment horizontal="center" vertical="center" wrapText="1"/>
    </xf>
    <xf numFmtId="3" fontId="10" fillId="15" borderId="8" xfId="7" applyNumberFormat="1" applyFont="1" applyFill="1" applyBorder="1" applyAlignment="1" applyProtection="1">
      <alignment vertical="center" wrapText="1"/>
    </xf>
    <xf numFmtId="3" fontId="27" fillId="15" borderId="8" xfId="7" applyNumberFormat="1" applyFont="1" applyFill="1" applyBorder="1" applyAlignment="1" applyProtection="1">
      <alignment horizontal="center" vertical="center" wrapText="1"/>
    </xf>
    <xf numFmtId="3" fontId="10" fillId="0" borderId="8" xfId="7" applyNumberFormat="1" applyFont="1" applyFill="1" applyBorder="1" applyAlignment="1" applyProtection="1">
      <alignment vertical="center" wrapText="1"/>
      <protection locked="0"/>
    </xf>
    <xf numFmtId="4" fontId="10" fillId="12" borderId="0" xfId="7" applyNumberFormat="1" applyFont="1" applyFill="1" applyBorder="1" applyAlignment="1" applyProtection="1">
      <alignment vertical="center"/>
      <protection locked="0"/>
    </xf>
    <xf numFmtId="0" fontId="10" fillId="12" borderId="0" xfId="7" applyFont="1" applyFill="1" applyBorder="1" applyAlignment="1" applyProtection="1">
      <alignment vertical="center"/>
      <protection locked="0"/>
    </xf>
    <xf numFmtId="0" fontId="29" fillId="0" borderId="0" xfId="9" applyFont="1" applyProtection="1"/>
    <xf numFmtId="0" fontId="29" fillId="0" borderId="0" xfId="7" applyFont="1" applyProtection="1"/>
    <xf numFmtId="3" fontId="29" fillId="0" borderId="0" xfId="7" applyNumberFormat="1" applyFont="1" applyProtection="1"/>
    <xf numFmtId="0" fontId="29" fillId="0" borderId="0" xfId="7" applyFont="1" applyAlignment="1" applyProtection="1">
      <alignment horizontal="center" vertical="center"/>
    </xf>
    <xf numFmtId="0" fontId="10" fillId="0" borderId="0" xfId="7" applyFont="1" applyFill="1" applyProtection="1">
      <protection locked="0"/>
    </xf>
    <xf numFmtId="3" fontId="8" fillId="0" borderId="0" xfId="7" applyNumberFormat="1" applyFont="1" applyProtection="1"/>
    <xf numFmtId="3" fontId="8" fillId="0" borderId="0" xfId="7" applyNumberFormat="1" applyFont="1" applyProtection="1">
      <protection locked="0"/>
    </xf>
    <xf numFmtId="4" fontId="29" fillId="0" borderId="0" xfId="7" applyNumberFormat="1" applyFont="1" applyProtection="1">
      <protection locked="0"/>
    </xf>
    <xf numFmtId="0" fontId="29" fillId="0" borderId="0" xfId="7" applyFont="1" applyProtection="1">
      <protection locked="0"/>
    </xf>
    <xf numFmtId="0" fontId="8" fillId="0" borderId="8" xfId="16" applyFont="1" applyFill="1" applyBorder="1" applyAlignment="1">
      <alignment vertical="center" wrapText="1"/>
    </xf>
    <xf numFmtId="0" fontId="8" fillId="0" borderId="8" xfId="7" applyFont="1" applyFill="1" applyBorder="1" applyAlignment="1" applyProtection="1">
      <alignment horizontal="center" vertical="center" wrapText="1"/>
      <protection locked="0"/>
    </xf>
    <xf numFmtId="0" fontId="8" fillId="0" borderId="24" xfId="7" applyFont="1" applyFill="1" applyBorder="1" applyAlignment="1" applyProtection="1">
      <alignment vertical="center" wrapText="1"/>
      <protection locked="0"/>
    </xf>
    <xf numFmtId="3" fontId="5" fillId="0" borderId="0" xfId="7" applyNumberFormat="1" applyFont="1" applyFill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8" fillId="13" borderId="8" xfId="7" applyFont="1" applyFill="1" applyBorder="1" applyAlignment="1" applyProtection="1">
      <alignment horizontal="center" vertical="center" wrapText="1"/>
      <protection locked="0"/>
    </xf>
    <xf numFmtId="0" fontId="8" fillId="0" borderId="26" xfId="7" applyFont="1" applyFill="1" applyBorder="1" applyAlignment="1" applyProtection="1">
      <alignment horizontal="center" vertical="center" wrapText="1"/>
      <protection locked="0"/>
    </xf>
    <xf numFmtId="0" fontId="10" fillId="0" borderId="26" xfId="7" applyFont="1" applyFill="1" applyBorder="1" applyAlignment="1" applyProtection="1">
      <alignment horizontal="center" vertical="center" wrapText="1"/>
      <protection locked="0"/>
    </xf>
    <xf numFmtId="0" fontId="35" fillId="13" borderId="8" xfId="7" applyFont="1" applyFill="1" applyBorder="1" applyAlignment="1" applyProtection="1">
      <alignment horizontal="center" vertical="center" wrapText="1"/>
      <protection locked="0"/>
    </xf>
    <xf numFmtId="0" fontId="39" fillId="16" borderId="26" xfId="7" applyFont="1" applyFill="1" applyBorder="1" applyAlignment="1" applyProtection="1">
      <alignment vertical="center" wrapText="1"/>
      <protection locked="0"/>
    </xf>
    <xf numFmtId="0" fontId="38" fillId="16" borderId="9" xfId="7" applyFont="1" applyFill="1" applyBorder="1" applyAlignment="1" applyProtection="1">
      <alignment horizontal="center" vertical="center" wrapText="1"/>
      <protection locked="0"/>
    </xf>
    <xf numFmtId="0" fontId="10" fillId="16" borderId="24" xfId="7" applyFont="1" applyFill="1" applyBorder="1" applyAlignment="1" applyProtection="1">
      <alignment vertical="center" wrapText="1"/>
      <protection locked="0"/>
    </xf>
    <xf numFmtId="0" fontId="8" fillId="0" borderId="26" xfId="7" applyFont="1" applyFill="1" applyBorder="1" applyAlignment="1" applyProtection="1">
      <alignment horizontal="center" vertical="center" wrapText="1"/>
    </xf>
    <xf numFmtId="0" fontId="8" fillId="0" borderId="26" xfId="7" applyFont="1" applyFill="1" applyBorder="1" applyAlignment="1" applyProtection="1">
      <alignment horizontal="left" vertical="center" wrapText="1"/>
    </xf>
    <xf numFmtId="3" fontId="10" fillId="0" borderId="26" xfId="7" applyNumberFormat="1" applyFont="1" applyFill="1" applyBorder="1" applyAlignment="1" applyProtection="1">
      <alignment vertical="center" wrapText="1"/>
    </xf>
    <xf numFmtId="0" fontId="10" fillId="0" borderId="13" xfId="7" applyFont="1" applyFill="1" applyBorder="1" applyAlignment="1" applyProtection="1">
      <alignment vertical="center" wrapText="1"/>
      <protection locked="0"/>
    </xf>
    <xf numFmtId="3" fontId="8" fillId="0" borderId="26" xfId="7" applyNumberFormat="1" applyFont="1" applyFill="1" applyBorder="1" applyAlignment="1" applyProtection="1">
      <alignment vertical="center" wrapText="1"/>
    </xf>
    <xf numFmtId="3" fontId="8" fillId="2" borderId="9" xfId="7" applyNumberFormat="1" applyFont="1" applyFill="1" applyBorder="1" applyAlignment="1" applyProtection="1">
      <alignment vertical="center" wrapText="1"/>
    </xf>
    <xf numFmtId="4" fontId="40" fillId="0" borderId="0" xfId="7" applyNumberFormat="1" applyFont="1" applyAlignment="1" applyProtection="1">
      <alignment vertical="center"/>
      <protection locked="0"/>
    </xf>
    <xf numFmtId="0" fontId="40" fillId="0" borderId="0" xfId="7" applyFont="1" applyAlignment="1" applyProtection="1">
      <alignment vertical="center"/>
      <protection locked="0"/>
    </xf>
    <xf numFmtId="3" fontId="10" fillId="2" borderId="16" xfId="7" applyNumberFormat="1" applyFont="1" applyFill="1" applyBorder="1" applyAlignment="1" applyProtection="1">
      <alignment vertical="center" wrapText="1"/>
    </xf>
    <xf numFmtId="0" fontId="27" fillId="0" borderId="9" xfId="7" applyFont="1" applyFill="1" applyBorder="1" applyAlignment="1" applyProtection="1">
      <alignment horizontal="center" vertical="center" wrapText="1"/>
    </xf>
    <xf numFmtId="0" fontId="27" fillId="2" borderId="13" xfId="7" applyFont="1" applyFill="1" applyBorder="1" applyAlignment="1" applyProtection="1">
      <alignment horizontal="center" vertical="center" wrapText="1"/>
    </xf>
    <xf numFmtId="0" fontId="8" fillId="0" borderId="26" xfId="16" applyFont="1" applyFill="1" applyBorder="1" applyAlignment="1" applyProtection="1">
      <alignment vertical="center" wrapText="1"/>
      <protection locked="0"/>
    </xf>
    <xf numFmtId="3" fontId="8" fillId="0" borderId="14" xfId="7" applyNumberFormat="1" applyFont="1" applyFill="1" applyBorder="1" applyAlignment="1" applyProtection="1">
      <alignment vertical="center" wrapText="1"/>
    </xf>
    <xf numFmtId="3" fontId="8" fillId="0" borderId="26" xfId="7" applyNumberFormat="1" applyFont="1" applyFill="1" applyBorder="1" applyAlignment="1" applyProtection="1">
      <alignment vertical="center"/>
    </xf>
    <xf numFmtId="0" fontId="8" fillId="0" borderId="26" xfId="7" applyFont="1" applyFill="1" applyBorder="1" applyAlignment="1" applyProtection="1">
      <alignment vertical="center" wrapText="1"/>
    </xf>
    <xf numFmtId="0" fontId="8" fillId="0" borderId="26" xfId="7" applyFont="1" applyFill="1" applyBorder="1" applyAlignment="1" applyProtection="1">
      <alignment horizontal="right" vertical="center" wrapText="1"/>
    </xf>
    <xf numFmtId="0" fontId="29" fillId="0" borderId="26" xfId="7" applyFont="1" applyFill="1" applyBorder="1" applyAlignment="1" applyProtection="1">
      <alignment horizontal="center" vertical="center" wrapText="1"/>
    </xf>
    <xf numFmtId="0" fontId="8" fillId="0" borderId="26" xfId="7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9" fillId="0" borderId="8" xfId="7" applyFont="1" applyFill="1" applyBorder="1" applyAlignment="1" applyProtection="1">
      <alignment horizontal="left" vertical="center" wrapText="1"/>
    </xf>
    <xf numFmtId="3" fontId="8" fillId="0" borderId="26" xfId="7" applyNumberFormat="1" applyFont="1" applyFill="1" applyBorder="1" applyAlignment="1" applyProtection="1">
      <alignment horizontal="right" vertical="center" wrapText="1"/>
    </xf>
    <xf numFmtId="0" fontId="31" fillId="0" borderId="26" xfId="7" applyFont="1" applyFill="1" applyBorder="1" applyAlignment="1" applyProtection="1">
      <alignment horizontal="center" vertical="center" wrapText="1"/>
    </xf>
    <xf numFmtId="0" fontId="8" fillId="0" borderId="26" xfId="7" applyFont="1" applyFill="1" applyBorder="1" applyAlignment="1" applyProtection="1">
      <alignment horizontal="left" vertical="center" wrapText="1"/>
      <protection locked="0"/>
    </xf>
    <xf numFmtId="0" fontId="8" fillId="0" borderId="4" xfId="7" applyFont="1" applyFill="1" applyBorder="1" applyAlignment="1">
      <alignment vertical="center" wrapText="1"/>
    </xf>
    <xf numFmtId="0" fontId="34" fillId="0" borderId="8" xfId="16" applyFont="1" applyFill="1" applyBorder="1" applyAlignment="1" applyProtection="1">
      <alignment vertical="center" wrapText="1"/>
      <protection locked="0"/>
    </xf>
    <xf numFmtId="0" fontId="31" fillId="0" borderId="12" xfId="7" applyFont="1" applyFill="1" applyBorder="1" applyAlignment="1" applyProtection="1">
      <alignment horizontal="center" vertical="center" wrapText="1"/>
    </xf>
    <xf numFmtId="0" fontId="32" fillId="0" borderId="30" xfId="7" applyFont="1" applyFill="1" applyBorder="1" applyAlignment="1" applyProtection="1">
      <alignment vertical="center" wrapText="1"/>
      <protection locked="0"/>
    </xf>
    <xf numFmtId="0" fontId="35" fillId="19" borderId="26" xfId="7" applyFont="1" applyFill="1" applyBorder="1" applyAlignment="1" applyProtection="1">
      <alignment horizontal="center" vertical="center"/>
    </xf>
    <xf numFmtId="0" fontId="35" fillId="19" borderId="26" xfId="7" applyFont="1" applyFill="1" applyBorder="1" applyAlignment="1" applyProtection="1">
      <alignment horizontal="center" vertical="center" wrapText="1"/>
    </xf>
    <xf numFmtId="0" fontId="35" fillId="19" borderId="26" xfId="7" applyFont="1" applyFill="1" applyBorder="1" applyAlignment="1" applyProtection="1">
      <alignment vertical="center" wrapText="1"/>
    </xf>
    <xf numFmtId="3" fontId="35" fillId="19" borderId="26" xfId="7" applyNumberFormat="1" applyFont="1" applyFill="1" applyBorder="1" applyAlignment="1" applyProtection="1">
      <alignment vertical="center" wrapText="1"/>
    </xf>
    <xf numFmtId="0" fontId="35" fillId="19" borderId="26" xfId="7" applyFont="1" applyFill="1" applyBorder="1" applyAlignment="1" applyProtection="1">
      <alignment horizontal="right" vertical="center" wrapText="1"/>
    </xf>
    <xf numFmtId="0" fontId="36" fillId="19" borderId="26" xfId="7" applyFont="1" applyFill="1" applyBorder="1" applyAlignment="1" applyProtection="1">
      <alignment horizontal="center" vertical="center" wrapText="1"/>
    </xf>
    <xf numFmtId="0" fontId="35" fillId="19" borderId="8" xfId="7" applyFont="1" applyFill="1" applyBorder="1" applyAlignment="1" applyProtection="1">
      <alignment horizontal="center" vertical="center"/>
    </xf>
    <xf numFmtId="0" fontId="35" fillId="19" borderId="8" xfId="7" applyFont="1" applyFill="1" applyBorder="1" applyAlignment="1" applyProtection="1">
      <alignment horizontal="center" vertical="center" wrapText="1"/>
    </xf>
    <xf numFmtId="0" fontId="35" fillId="19" borderId="8" xfId="7" applyFont="1" applyFill="1" applyBorder="1" applyAlignment="1" applyProtection="1">
      <alignment vertical="center" wrapText="1"/>
    </xf>
    <xf numFmtId="3" fontId="35" fillId="19" borderId="8" xfId="7" applyNumberFormat="1" applyFont="1" applyFill="1" applyBorder="1" applyAlignment="1" applyProtection="1">
      <alignment vertical="center" wrapText="1"/>
    </xf>
    <xf numFmtId="0" fontId="35" fillId="19" borderId="8" xfId="7" applyFont="1" applyFill="1" applyBorder="1" applyAlignment="1" applyProtection="1">
      <alignment horizontal="right" vertical="center" wrapText="1"/>
    </xf>
    <xf numFmtId="0" fontId="36" fillId="19" borderId="8" xfId="7" applyFont="1" applyFill="1" applyBorder="1" applyAlignment="1" applyProtection="1">
      <alignment horizontal="center" vertical="center" wrapText="1"/>
    </xf>
    <xf numFmtId="0" fontId="42" fillId="17" borderId="0" xfId="19" applyFont="1" applyFill="1" applyAlignment="1">
      <alignment horizontal="left" vertical="top" wrapText="1"/>
    </xf>
    <xf numFmtId="0" fontId="42" fillId="17" borderId="0" xfId="19" applyFont="1" applyFill="1" applyBorder="1" applyAlignment="1">
      <alignment vertical="top" wrapText="1"/>
    </xf>
    <xf numFmtId="166" fontId="41" fillId="18" borderId="28" xfId="19" applyNumberFormat="1" applyFont="1" applyFill="1" applyBorder="1" applyAlignment="1">
      <alignment horizontal="right" vertical="center" wrapText="1"/>
    </xf>
    <xf numFmtId="49" fontId="26" fillId="18" borderId="4" xfId="10" applyNumberFormat="1" applyFont="1" applyFill="1" applyBorder="1" applyAlignment="1">
      <alignment horizontal="center" vertical="center"/>
    </xf>
    <xf numFmtId="0" fontId="26" fillId="18" borderId="4" xfId="10" applyFont="1" applyFill="1" applyBorder="1" applyAlignment="1">
      <alignment horizontal="center" vertical="center"/>
    </xf>
    <xf numFmtId="0" fontId="26" fillId="18" borderId="4" xfId="10" applyFont="1" applyFill="1" applyBorder="1" applyAlignment="1">
      <alignment horizontal="center" vertical="center" wrapText="1"/>
    </xf>
    <xf numFmtId="3" fontId="26" fillId="18" borderId="4" xfId="10" applyNumberFormat="1" applyFont="1" applyFill="1" applyBorder="1" applyAlignment="1">
      <alignment horizontal="center" vertical="center"/>
    </xf>
    <xf numFmtId="0" fontId="43" fillId="8" borderId="28" xfId="19" applyFont="1" applyFill="1" applyBorder="1" applyAlignment="1">
      <alignment horizontal="center" vertical="center" wrapText="1"/>
    </xf>
    <xf numFmtId="0" fontId="43" fillId="8" borderId="28" xfId="19" applyFont="1" applyFill="1" applyBorder="1" applyAlignment="1">
      <alignment horizontal="left" vertical="center" wrapText="1"/>
    </xf>
    <xf numFmtId="166" fontId="43" fillId="8" borderId="28" xfId="19" applyNumberFormat="1" applyFont="1" applyFill="1" applyBorder="1" applyAlignment="1">
      <alignment horizontal="right" vertical="center" wrapText="1"/>
    </xf>
    <xf numFmtId="166" fontId="43" fillId="8" borderId="31" xfId="19" applyNumberFormat="1" applyFont="1" applyFill="1" applyBorder="1" applyAlignment="1">
      <alignment horizontal="right" vertical="center" wrapText="1"/>
    </xf>
    <xf numFmtId="0" fontId="37" fillId="9" borderId="28" xfId="19" applyFont="1" applyFill="1" applyBorder="1" applyAlignment="1">
      <alignment horizontal="center" vertical="center" wrapText="1"/>
    </xf>
    <xf numFmtId="0" fontId="37" fillId="9" borderId="28" xfId="19" applyFont="1" applyFill="1" applyBorder="1" applyAlignment="1">
      <alignment horizontal="left" vertical="center" wrapText="1"/>
    </xf>
    <xf numFmtId="166" fontId="37" fillId="9" borderId="28" xfId="19" applyNumberFormat="1" applyFont="1" applyFill="1" applyBorder="1" applyAlignment="1">
      <alignment horizontal="right" vertical="center" wrapText="1"/>
    </xf>
    <xf numFmtId="0" fontId="37" fillId="17" borderId="28" xfId="19" applyFont="1" applyFill="1" applyBorder="1" applyAlignment="1">
      <alignment horizontal="center" vertical="center" wrapText="1"/>
    </xf>
    <xf numFmtId="0" fontId="37" fillId="17" borderId="28" xfId="19" applyFont="1" applyFill="1" applyBorder="1" applyAlignment="1">
      <alignment horizontal="left" vertical="center" wrapText="1"/>
    </xf>
    <xf numFmtId="166" fontId="37" fillId="17" borderId="28" xfId="19" applyNumberFormat="1" applyFont="1" applyFill="1" applyBorder="1" applyAlignment="1">
      <alignment horizontal="right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4" xfId="11" applyFont="1" applyBorder="1" applyAlignment="1">
      <alignment vertical="center" wrapText="1"/>
    </xf>
    <xf numFmtId="0" fontId="44" fillId="0" borderId="4" xfId="7" applyFont="1" applyFill="1" applyBorder="1" applyAlignment="1">
      <alignment horizontal="center" vertical="center"/>
    </xf>
    <xf numFmtId="3" fontId="5" fillId="0" borderId="4" xfId="7" applyNumberFormat="1" applyFont="1" applyFill="1" applyBorder="1" applyAlignment="1">
      <alignment horizontal="right"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vertical="center" wrapText="1"/>
    </xf>
    <xf numFmtId="0" fontId="44" fillId="0" borderId="4" xfId="7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vertical="center"/>
    </xf>
    <xf numFmtId="0" fontId="5" fillId="0" borderId="4" xfId="7" applyFont="1" applyBorder="1" applyAlignment="1">
      <alignment horizontal="center" vertical="center"/>
    </xf>
    <xf numFmtId="0" fontId="5" fillId="0" borderId="4" xfId="7" applyFont="1" applyFill="1" applyBorder="1" applyAlignment="1">
      <alignment vertical="center"/>
    </xf>
    <xf numFmtId="0" fontId="5" fillId="0" borderId="4" xfId="7" applyFont="1" applyFill="1" applyBorder="1" applyAlignment="1">
      <alignment horizontal="right" vertical="center"/>
    </xf>
    <xf numFmtId="0" fontId="5" fillId="0" borderId="4" xfId="7" applyFont="1" applyBorder="1" applyAlignment="1">
      <alignment vertical="center" wrapText="1"/>
    </xf>
    <xf numFmtId="0" fontId="44" fillId="0" borderId="4" xfId="7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4" xfId="7" applyNumberFormat="1" applyFont="1" applyFill="1" applyBorder="1" applyAlignment="1">
      <alignment vertical="center" wrapText="1"/>
    </xf>
    <xf numFmtId="3" fontId="44" fillId="0" borderId="4" xfId="7" applyNumberFormat="1" applyFont="1" applyFill="1" applyBorder="1" applyAlignment="1">
      <alignment horizontal="right" vertical="center" wrapText="1"/>
    </xf>
    <xf numFmtId="3" fontId="6" fillId="2" borderId="4" xfId="7" applyNumberFormat="1" applyFont="1" applyFill="1" applyBorder="1" applyAlignment="1">
      <alignment vertical="center"/>
    </xf>
    <xf numFmtId="49" fontId="5" fillId="0" borderId="4" xfId="7" applyNumberFormat="1" applyFont="1" applyBorder="1" applyAlignment="1">
      <alignment horizontal="center" vertical="center"/>
    </xf>
    <xf numFmtId="49" fontId="5" fillId="0" borderId="4" xfId="7" applyNumberFormat="1" applyFont="1" applyFill="1" applyBorder="1" applyAlignment="1">
      <alignment horizontal="center" vertical="center"/>
    </xf>
    <xf numFmtId="0" fontId="5" fillId="0" borderId="4" xfId="7" applyFont="1" applyFill="1" applyBorder="1" applyAlignment="1">
      <alignment vertical="center" wrapText="1"/>
    </xf>
    <xf numFmtId="3" fontId="44" fillId="0" borderId="4" xfId="7" applyNumberFormat="1" applyFont="1" applyFill="1" applyBorder="1" applyAlignment="1">
      <alignment vertical="center"/>
    </xf>
    <xf numFmtId="3" fontId="44" fillId="0" borderId="4" xfId="7" applyNumberFormat="1" applyFont="1" applyFill="1" applyBorder="1" applyAlignment="1">
      <alignment vertical="center" wrapText="1"/>
    </xf>
    <xf numFmtId="0" fontId="45" fillId="0" borderId="4" xfId="7" applyFont="1" applyBorder="1" applyAlignment="1">
      <alignment horizontal="center" vertical="center"/>
    </xf>
    <xf numFmtId="0" fontId="45" fillId="0" borderId="4" xfId="7" applyFont="1" applyFill="1" applyBorder="1" applyAlignment="1">
      <alignment horizontal="center" vertical="center"/>
    </xf>
    <xf numFmtId="0" fontId="45" fillId="0" borderId="4" xfId="7" applyFont="1" applyBorder="1" applyAlignment="1">
      <alignment vertical="center" wrapText="1"/>
    </xf>
    <xf numFmtId="3" fontId="45" fillId="0" borderId="4" xfId="7" applyNumberFormat="1" applyFont="1" applyFill="1" applyBorder="1" applyAlignment="1">
      <alignment vertical="center" wrapText="1"/>
    </xf>
    <xf numFmtId="0" fontId="45" fillId="0" borderId="4" xfId="7" applyFont="1" applyFill="1" applyBorder="1" applyAlignment="1">
      <alignment vertical="center" wrapText="1"/>
    </xf>
    <xf numFmtId="1" fontId="44" fillId="0" borderId="4" xfId="7" applyNumberFormat="1" applyFont="1" applyFill="1" applyBorder="1" applyAlignment="1">
      <alignment vertical="center" wrapText="1"/>
    </xf>
    <xf numFmtId="0" fontId="46" fillId="19" borderId="8" xfId="7" applyFont="1" applyFill="1" applyBorder="1" applyAlignment="1" applyProtection="1">
      <alignment horizontal="center" vertical="center"/>
    </xf>
    <xf numFmtId="0" fontId="38" fillId="19" borderId="8" xfId="7" applyFont="1" applyFill="1" applyBorder="1" applyAlignment="1" applyProtection="1">
      <alignment vertical="center" wrapText="1"/>
    </xf>
    <xf numFmtId="0" fontId="47" fillId="19" borderId="8" xfId="7" applyFont="1" applyFill="1" applyBorder="1" applyAlignment="1" applyProtection="1">
      <alignment horizontal="center" vertical="center" wrapText="1"/>
    </xf>
    <xf numFmtId="0" fontId="45" fillId="0" borderId="4" xfId="7" applyFont="1" applyBorder="1" applyAlignment="1">
      <alignment horizontal="left" vertical="center" wrapText="1"/>
    </xf>
    <xf numFmtId="0" fontId="48" fillId="0" borderId="4" xfId="7" applyFont="1" applyFill="1" applyBorder="1" applyAlignment="1">
      <alignment vertical="center"/>
    </xf>
    <xf numFmtId="3" fontId="45" fillId="0" borderId="4" xfId="7" applyNumberFormat="1" applyFont="1" applyFill="1" applyBorder="1" applyAlignment="1">
      <alignment vertical="center"/>
    </xf>
    <xf numFmtId="3" fontId="10" fillId="12" borderId="0" xfId="7" applyNumberFormat="1" applyFont="1" applyFill="1" applyBorder="1" applyAlignment="1" applyProtection="1">
      <alignment vertical="center"/>
      <protection locked="0"/>
    </xf>
    <xf numFmtId="166" fontId="42" fillId="17" borderId="0" xfId="19" applyNumberFormat="1" applyFont="1" applyFill="1" applyAlignment="1">
      <alignment horizontal="left" vertical="top" wrapText="1"/>
    </xf>
    <xf numFmtId="0" fontId="8" fillId="0" borderId="8" xfId="7" applyFont="1" applyFill="1" applyBorder="1" applyAlignment="1" applyProtection="1">
      <alignment vertical="center" wrapText="1"/>
      <protection locked="0"/>
    </xf>
    <xf numFmtId="3" fontId="8" fillId="0" borderId="9" xfId="7" applyNumberFormat="1" applyFont="1" applyFill="1" applyBorder="1" applyAlignment="1" applyProtection="1">
      <alignment vertical="center" wrapText="1"/>
    </xf>
    <xf numFmtId="0" fontId="8" fillId="0" borderId="9" xfId="7" applyFont="1" applyFill="1" applyBorder="1" applyAlignment="1" applyProtection="1">
      <alignment vertical="center" wrapText="1"/>
    </xf>
    <xf numFmtId="0" fontId="8" fillId="0" borderId="9" xfId="7" applyFont="1" applyFill="1" applyBorder="1" applyAlignment="1" applyProtection="1">
      <alignment horizontal="right" vertical="center" wrapText="1"/>
    </xf>
    <xf numFmtId="0" fontId="29" fillId="0" borderId="9" xfId="7" applyFont="1" applyFill="1" applyBorder="1" applyAlignment="1" applyProtection="1">
      <alignment horizontal="center" vertical="center" wrapText="1"/>
    </xf>
    <xf numFmtId="0" fontId="46" fillId="19" borderId="8" xfId="16" applyFont="1" applyFill="1" applyBorder="1" applyAlignment="1" applyProtection="1">
      <alignment vertical="center" wrapText="1"/>
      <protection locked="0"/>
    </xf>
    <xf numFmtId="3" fontId="35" fillId="19" borderId="8" xfId="7" applyNumberFormat="1" applyFont="1" applyFill="1" applyBorder="1" applyAlignment="1" applyProtection="1">
      <alignment vertical="center"/>
    </xf>
    <xf numFmtId="2" fontId="35" fillId="19" borderId="8" xfId="16" applyNumberFormat="1" applyFont="1" applyFill="1" applyBorder="1" applyAlignment="1" applyProtection="1">
      <alignment vertical="center" wrapText="1"/>
      <protection locked="0"/>
    </xf>
    <xf numFmtId="3" fontId="38" fillId="19" borderId="8" xfId="7" applyNumberFormat="1" applyFont="1" applyFill="1" applyBorder="1" applyAlignment="1" applyProtection="1">
      <alignment vertical="center"/>
    </xf>
    <xf numFmtId="0" fontId="16" fillId="11" borderId="8" xfId="7" applyFont="1" applyFill="1" applyBorder="1" applyAlignment="1" applyProtection="1">
      <alignment horizontal="center" vertical="center"/>
    </xf>
    <xf numFmtId="0" fontId="9" fillId="0" borderId="0" xfId="7" applyFont="1" applyBorder="1" applyAlignment="1" applyProtection="1">
      <alignment horizontal="center"/>
    </xf>
    <xf numFmtId="0" fontId="8" fillId="2" borderId="8" xfId="7" applyFont="1" applyFill="1" applyBorder="1" applyAlignment="1" applyProtection="1">
      <alignment horizontal="center" vertical="center"/>
    </xf>
    <xf numFmtId="0" fontId="8" fillId="2" borderId="8" xfId="7" applyFont="1" applyFill="1" applyBorder="1" applyAlignment="1" applyProtection="1">
      <alignment horizontal="center" vertical="center" wrapText="1"/>
    </xf>
    <xf numFmtId="0" fontId="8" fillId="10" borderId="8" xfId="7" applyFont="1" applyFill="1" applyBorder="1" applyAlignment="1" applyProtection="1">
      <alignment horizontal="center" vertical="center" wrapText="1"/>
    </xf>
    <xf numFmtId="0" fontId="8" fillId="10" borderId="9" xfId="7" applyFont="1" applyFill="1" applyBorder="1" applyAlignment="1" applyProtection="1">
      <alignment horizontal="center" vertical="center" wrapText="1"/>
    </xf>
    <xf numFmtId="0" fontId="8" fillId="10" borderId="12" xfId="7" applyFont="1" applyFill="1" applyBorder="1" applyAlignment="1" applyProtection="1">
      <alignment horizontal="center" vertical="center" wrapText="1"/>
    </xf>
    <xf numFmtId="0" fontId="10" fillId="10" borderId="8" xfId="7" applyFont="1" applyFill="1" applyBorder="1" applyAlignment="1" applyProtection="1">
      <alignment horizontal="center" vertical="center" wrapText="1"/>
    </xf>
    <xf numFmtId="0" fontId="10" fillId="10" borderId="10" xfId="7" applyFont="1" applyFill="1" applyBorder="1" applyAlignment="1" applyProtection="1">
      <alignment horizontal="center" vertical="center" wrapText="1"/>
    </xf>
    <xf numFmtId="0" fontId="10" fillId="10" borderId="11" xfId="7" applyFont="1" applyFill="1" applyBorder="1" applyAlignment="1" applyProtection="1">
      <alignment horizontal="center" vertical="center" wrapText="1"/>
    </xf>
    <xf numFmtId="0" fontId="10" fillId="10" borderId="9" xfId="7" applyFont="1" applyFill="1" applyBorder="1" applyAlignment="1" applyProtection="1">
      <alignment horizontal="center" vertical="center" wrapText="1"/>
    </xf>
    <xf numFmtId="0" fontId="10" fillId="10" borderId="12" xfId="7" applyFont="1" applyFill="1" applyBorder="1" applyAlignment="1" applyProtection="1">
      <alignment horizontal="center" vertical="center" wrapText="1"/>
    </xf>
    <xf numFmtId="0" fontId="10" fillId="2" borderId="9" xfId="7" applyFont="1" applyFill="1" applyBorder="1" applyAlignment="1" applyProtection="1">
      <alignment horizontal="center" vertical="center" wrapText="1"/>
      <protection locked="0"/>
    </xf>
    <xf numFmtId="0" fontId="10" fillId="2" borderId="12" xfId="7" applyFont="1" applyFill="1" applyBorder="1" applyAlignment="1" applyProtection="1">
      <alignment horizontal="center" vertical="center" wrapText="1"/>
      <protection locked="0"/>
    </xf>
    <xf numFmtId="0" fontId="16" fillId="11" borderId="16" xfId="7" applyFont="1" applyFill="1" applyBorder="1" applyAlignment="1" applyProtection="1">
      <alignment horizontal="center" vertical="center" wrapText="1"/>
    </xf>
    <xf numFmtId="0" fontId="16" fillId="11" borderId="17" xfId="7" applyFont="1" applyFill="1" applyBorder="1" applyAlignment="1" applyProtection="1">
      <alignment horizontal="center" vertical="center" wrapText="1"/>
    </xf>
    <xf numFmtId="0" fontId="16" fillId="11" borderId="18" xfId="7" applyFont="1" applyFill="1" applyBorder="1" applyAlignment="1" applyProtection="1">
      <alignment horizontal="center" vertical="center" wrapText="1"/>
    </xf>
    <xf numFmtId="0" fontId="10" fillId="2" borderId="8" xfId="7" applyFont="1" applyFill="1" applyBorder="1" applyAlignment="1" applyProtection="1">
      <alignment horizontal="center" vertical="center" wrapText="1"/>
    </xf>
    <xf numFmtId="0" fontId="16" fillId="11" borderId="10" xfId="7" applyFont="1" applyFill="1" applyBorder="1" applyAlignment="1" applyProtection="1">
      <alignment horizontal="center" vertical="center"/>
    </xf>
    <xf numFmtId="0" fontId="16" fillId="11" borderId="11" xfId="7" applyFont="1" applyFill="1" applyBorder="1" applyAlignment="1" applyProtection="1">
      <alignment horizontal="center" vertical="center"/>
    </xf>
    <xf numFmtId="0" fontId="16" fillId="11" borderId="14" xfId="7" applyFont="1" applyFill="1" applyBorder="1" applyAlignment="1" applyProtection="1">
      <alignment horizontal="center" vertical="center"/>
    </xf>
    <xf numFmtId="0" fontId="10" fillId="2" borderId="23" xfId="7" applyFont="1" applyFill="1" applyBorder="1" applyAlignment="1" applyProtection="1">
      <alignment horizontal="center" vertical="center" wrapText="1"/>
    </xf>
    <xf numFmtId="0" fontId="10" fillId="2" borderId="21" xfId="7" applyFont="1" applyFill="1" applyBorder="1" applyAlignment="1" applyProtection="1">
      <alignment horizontal="center" vertical="center" wrapText="1"/>
    </xf>
    <xf numFmtId="0" fontId="10" fillId="2" borderId="22" xfId="7" applyFont="1" applyFill="1" applyBorder="1" applyAlignment="1" applyProtection="1">
      <alignment horizontal="center" vertical="center" wrapText="1"/>
    </xf>
    <xf numFmtId="0" fontId="10" fillId="2" borderId="16" xfId="7" applyFont="1" applyFill="1" applyBorder="1" applyAlignment="1" applyProtection="1">
      <alignment horizontal="center" vertical="center" wrapText="1"/>
    </xf>
    <xf numFmtId="0" fontId="10" fillId="2" borderId="17" xfId="7" applyFont="1" applyFill="1" applyBorder="1" applyAlignment="1" applyProtection="1">
      <alignment horizontal="center" vertical="center" wrapText="1"/>
    </xf>
    <xf numFmtId="0" fontId="10" fillId="2" borderId="0" xfId="7" applyFont="1" applyFill="1" applyBorder="1" applyAlignment="1" applyProtection="1">
      <alignment horizontal="center" vertical="center" wrapText="1"/>
    </xf>
    <xf numFmtId="0" fontId="10" fillId="2" borderId="29" xfId="7" applyFont="1" applyFill="1" applyBorder="1" applyAlignment="1" applyProtection="1">
      <alignment horizontal="center" vertical="center" wrapText="1"/>
    </xf>
    <xf numFmtId="0" fontId="10" fillId="2" borderId="10" xfId="7" applyFont="1" applyFill="1" applyBorder="1" applyAlignment="1" applyProtection="1">
      <alignment horizontal="center" vertical="center" wrapText="1"/>
    </xf>
    <xf numFmtId="0" fontId="10" fillId="2" borderId="11" xfId="7" applyFont="1" applyFill="1" applyBorder="1" applyAlignment="1" applyProtection="1">
      <alignment horizontal="center" vertical="center" wrapText="1"/>
    </xf>
    <xf numFmtId="0" fontId="10" fillId="2" borderId="14" xfId="7" applyFont="1" applyFill="1" applyBorder="1" applyAlignment="1" applyProtection="1">
      <alignment horizontal="center" vertical="center" wrapText="1"/>
    </xf>
    <xf numFmtId="165" fontId="9" fillId="15" borderId="10" xfId="8" applyNumberFormat="1" applyFont="1" applyFill="1" applyBorder="1" applyAlignment="1" applyProtection="1">
      <alignment horizontal="center" vertical="center" wrapText="1"/>
    </xf>
    <xf numFmtId="165" fontId="9" fillId="15" borderId="11" xfId="8" applyNumberFormat="1" applyFont="1" applyFill="1" applyBorder="1" applyAlignment="1" applyProtection="1">
      <alignment horizontal="center" vertical="center" wrapText="1"/>
    </xf>
    <xf numFmtId="165" fontId="9" fillId="15" borderId="14" xfId="8" applyNumberFormat="1" applyFont="1" applyFill="1" applyBorder="1" applyAlignment="1" applyProtection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5" xfId="9" applyFont="1" applyFill="1" applyBorder="1" applyAlignment="1">
      <alignment horizontal="center" vertical="center"/>
    </xf>
    <xf numFmtId="0" fontId="10" fillId="4" borderId="2" xfId="9" applyFont="1" applyFill="1" applyBorder="1" applyAlignment="1">
      <alignment horizontal="center" vertical="center"/>
    </xf>
    <xf numFmtId="0" fontId="41" fillId="18" borderId="28" xfId="19" applyFont="1" applyFill="1" applyBorder="1" applyAlignment="1">
      <alignment horizontal="center" vertical="center" wrapText="1"/>
    </xf>
    <xf numFmtId="49" fontId="26" fillId="0" borderId="0" xfId="10" applyNumberFormat="1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 wrapText="1"/>
    </xf>
    <xf numFmtId="44" fontId="6" fillId="2" borderId="4" xfId="12" applyFont="1" applyFill="1" applyBorder="1" applyAlignment="1">
      <alignment horizontal="center" vertical="center"/>
    </xf>
    <xf numFmtId="44" fontId="9" fillId="6" borderId="4" xfId="12" applyFont="1" applyFill="1" applyBorder="1" applyAlignment="1">
      <alignment horizontal="center"/>
    </xf>
  </cellXfs>
  <cellStyles count="22">
    <cellStyle name="Normalny" xfId="0" builtinId="0"/>
    <cellStyle name="Normalny 10" xfId="3"/>
    <cellStyle name="Normalny 11" xfId="20"/>
    <cellStyle name="Normalny 12" xfId="21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4"/>
  <sheetViews>
    <sheetView tabSelected="1" topLeftCell="A88" zoomScale="93" zoomScaleNormal="93" workbookViewId="0">
      <selection activeCell="R91" sqref="R91"/>
    </sheetView>
  </sheetViews>
  <sheetFormatPr defaultColWidth="11.6640625" defaultRowHeight="12.75"/>
  <cols>
    <col min="1" max="1" width="5.6640625" style="61" customWidth="1"/>
    <col min="2" max="2" width="6.6640625" style="61" customWidth="1"/>
    <col min="3" max="3" width="9.33203125" style="62" customWidth="1"/>
    <col min="4" max="4" width="7.33203125" style="62" customWidth="1"/>
    <col min="5" max="5" width="83.1640625" style="62" customWidth="1"/>
    <col min="6" max="9" width="14.33203125" style="62" customWidth="1"/>
    <col min="10" max="10" width="15.33203125" style="62" customWidth="1"/>
    <col min="11" max="11" width="34.33203125" style="63" customWidth="1"/>
    <col min="12" max="12" width="5.5" style="64" hidden="1" customWidth="1"/>
    <col min="13" max="13" width="15.5" style="65" bestFit="1" customWidth="1"/>
    <col min="14" max="14" width="13" style="62" bestFit="1" customWidth="1"/>
    <col min="15" max="16384" width="11.6640625" style="62"/>
  </cols>
  <sheetData>
    <row r="1" spans="1:13" ht="12" customHeight="1"/>
    <row r="2" spans="1:13" ht="15.75" customHeight="1">
      <c r="A2" s="321" t="s">
        <v>144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3" ht="15" customHeight="1" thickBot="1">
      <c r="A3" s="66"/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1:13" ht="19.5" customHeight="1" thickBot="1">
      <c r="A4" s="322" t="s">
        <v>7</v>
      </c>
      <c r="B4" s="323" t="s">
        <v>0</v>
      </c>
      <c r="C4" s="324" t="s">
        <v>145</v>
      </c>
      <c r="D4" s="325" t="s">
        <v>38</v>
      </c>
      <c r="E4" s="327" t="s">
        <v>39</v>
      </c>
      <c r="F4" s="327" t="s">
        <v>146</v>
      </c>
      <c r="G4" s="328" t="s">
        <v>147</v>
      </c>
      <c r="H4" s="329"/>
      <c r="I4" s="329"/>
      <c r="J4" s="329"/>
      <c r="K4" s="330" t="s">
        <v>148</v>
      </c>
      <c r="L4" s="332"/>
    </row>
    <row r="5" spans="1:13" ht="95.25" customHeight="1" thickBot="1">
      <c r="A5" s="322"/>
      <c r="B5" s="323"/>
      <c r="C5" s="324"/>
      <c r="D5" s="326"/>
      <c r="E5" s="327"/>
      <c r="F5" s="327"/>
      <c r="G5" s="69" t="s">
        <v>149</v>
      </c>
      <c r="H5" s="69" t="s">
        <v>150</v>
      </c>
      <c r="I5" s="69" t="s">
        <v>151</v>
      </c>
      <c r="J5" s="69" t="s">
        <v>152</v>
      </c>
      <c r="K5" s="331"/>
      <c r="L5" s="333"/>
    </row>
    <row r="6" spans="1:13" s="74" customFormat="1" ht="15" customHeight="1" thickBot="1">
      <c r="A6" s="70" t="s">
        <v>8</v>
      </c>
      <c r="B6" s="70" t="s">
        <v>9</v>
      </c>
      <c r="C6" s="70" t="s">
        <v>10</v>
      </c>
      <c r="D6" s="70" t="s">
        <v>11</v>
      </c>
      <c r="E6" s="71" t="s">
        <v>12</v>
      </c>
      <c r="F6" s="70" t="s">
        <v>60</v>
      </c>
      <c r="G6" s="70" t="s">
        <v>59</v>
      </c>
      <c r="H6" s="70" t="s">
        <v>142</v>
      </c>
      <c r="I6" s="70" t="s">
        <v>143</v>
      </c>
      <c r="J6" s="70" t="s">
        <v>153</v>
      </c>
      <c r="K6" s="70" t="s">
        <v>154</v>
      </c>
      <c r="L6" s="72"/>
      <c r="M6" s="73"/>
    </row>
    <row r="7" spans="1:13" s="80" customFormat="1" ht="27.95" customHeight="1" thickBot="1">
      <c r="A7" s="320" t="s">
        <v>155</v>
      </c>
      <c r="B7" s="320"/>
      <c r="C7" s="320"/>
      <c r="D7" s="320"/>
      <c r="E7" s="320"/>
      <c r="F7" s="75">
        <f>SUM(G7:J7)</f>
        <v>1115000</v>
      </c>
      <c r="G7" s="75">
        <f>SUM(G8:G11)</f>
        <v>315000</v>
      </c>
      <c r="H7" s="75">
        <f>SUM(H8:H11)</f>
        <v>800000</v>
      </c>
      <c r="I7" s="75">
        <f>SUM(I8:I11)</f>
        <v>0</v>
      </c>
      <c r="J7" s="75">
        <v>0</v>
      </c>
      <c r="K7" s="77"/>
      <c r="L7" s="78"/>
      <c r="M7" s="79"/>
    </row>
    <row r="8" spans="1:13" s="92" customFormat="1" ht="32.25" customHeight="1" thickBot="1">
      <c r="A8" s="81" t="s">
        <v>8</v>
      </c>
      <c r="B8" s="82">
        <v>600</v>
      </c>
      <c r="C8" s="83">
        <v>60014</v>
      </c>
      <c r="D8" s="83">
        <v>6050</v>
      </c>
      <c r="E8" s="84" t="s">
        <v>156</v>
      </c>
      <c r="F8" s="85">
        <f>SUM(G8:H8)</f>
        <v>480000</v>
      </c>
      <c r="G8" s="86">
        <v>280000</v>
      </c>
      <c r="H8" s="86">
        <v>200000</v>
      </c>
      <c r="I8" s="87"/>
      <c r="J8" s="88"/>
      <c r="K8" s="89"/>
      <c r="L8" s="90" t="s">
        <v>157</v>
      </c>
      <c r="M8" s="91"/>
    </row>
    <row r="9" spans="1:13" s="92" customFormat="1" ht="45" customHeight="1" thickBot="1">
      <c r="A9" s="93" t="s">
        <v>9</v>
      </c>
      <c r="B9" s="94">
        <v>600</v>
      </c>
      <c r="C9" s="95">
        <v>60014</v>
      </c>
      <c r="D9" s="95">
        <v>6050</v>
      </c>
      <c r="E9" s="96" t="s">
        <v>158</v>
      </c>
      <c r="F9" s="85">
        <f>G9</f>
        <v>35000</v>
      </c>
      <c r="G9" s="86">
        <v>35000</v>
      </c>
      <c r="H9" s="86"/>
      <c r="I9" s="87"/>
      <c r="J9" s="88"/>
      <c r="K9" s="89"/>
      <c r="L9" s="97"/>
      <c r="M9" s="91"/>
    </row>
    <row r="10" spans="1:13" s="92" customFormat="1" ht="45" customHeight="1" thickBot="1">
      <c r="A10" s="81" t="s">
        <v>10</v>
      </c>
      <c r="B10" s="94">
        <v>600</v>
      </c>
      <c r="C10" s="94">
        <v>60014</v>
      </c>
      <c r="D10" s="94">
        <v>6050</v>
      </c>
      <c r="E10" s="228" t="s">
        <v>290</v>
      </c>
      <c r="F10" s="229">
        <f>SUM(G10:I10)</f>
        <v>200000</v>
      </c>
      <c r="G10" s="230">
        <v>0</v>
      </c>
      <c r="H10" s="230">
        <v>200000</v>
      </c>
      <c r="I10" s="231"/>
      <c r="J10" s="232"/>
      <c r="K10" s="233"/>
      <c r="L10" s="211"/>
      <c r="M10" s="91"/>
    </row>
    <row r="11" spans="1:13" s="104" customFormat="1" ht="91.5" customHeight="1" thickBot="1">
      <c r="A11" s="93" t="s">
        <v>11</v>
      </c>
      <c r="B11" s="94">
        <v>600</v>
      </c>
      <c r="C11" s="94">
        <v>60014</v>
      </c>
      <c r="D11" s="94">
        <v>6610</v>
      </c>
      <c r="E11" s="98" t="s">
        <v>159</v>
      </c>
      <c r="F11" s="99">
        <f>SUM(G11:H11)</f>
        <v>400000</v>
      </c>
      <c r="G11" s="99">
        <v>0</v>
      </c>
      <c r="H11" s="99">
        <f>1500000-1100000</f>
        <v>400000</v>
      </c>
      <c r="I11" s="100"/>
      <c r="J11" s="100"/>
      <c r="K11" s="101"/>
      <c r="L11" s="102" t="s">
        <v>157</v>
      </c>
      <c r="M11" s="103"/>
    </row>
    <row r="12" spans="1:13" s="92" customFormat="1" ht="27.95" customHeight="1" thickBot="1">
      <c r="A12" s="334" t="s">
        <v>160</v>
      </c>
      <c r="B12" s="335"/>
      <c r="C12" s="335"/>
      <c r="D12" s="335"/>
      <c r="E12" s="336"/>
      <c r="F12" s="76">
        <f>SUM(G12:J12)</f>
        <v>970000</v>
      </c>
      <c r="G12" s="76">
        <f>SUM(G13:G18)</f>
        <v>35000</v>
      </c>
      <c r="H12" s="76">
        <f t="shared" ref="H12:J12" si="0">SUM(H13:H18)</f>
        <v>935000</v>
      </c>
      <c r="I12" s="76">
        <f t="shared" si="0"/>
        <v>0</v>
      </c>
      <c r="J12" s="76">
        <f t="shared" si="0"/>
        <v>0</v>
      </c>
      <c r="K12" s="77"/>
      <c r="L12" s="105"/>
      <c r="M12" s="91"/>
    </row>
    <row r="13" spans="1:13" s="92" customFormat="1" ht="44.25" customHeight="1" thickBot="1">
      <c r="A13" s="93" t="s">
        <v>12</v>
      </c>
      <c r="B13" s="94">
        <v>600</v>
      </c>
      <c r="C13" s="94">
        <v>60014</v>
      </c>
      <c r="D13" s="94">
        <v>6050</v>
      </c>
      <c r="E13" s="106" t="s">
        <v>161</v>
      </c>
      <c r="F13" s="99">
        <f>SUM(G13:H13)</f>
        <v>200000</v>
      </c>
      <c r="G13" s="107">
        <v>0</v>
      </c>
      <c r="H13" s="107">
        <v>200000</v>
      </c>
      <c r="I13" s="108"/>
      <c r="J13" s="109"/>
      <c r="K13" s="110"/>
      <c r="L13" s="105"/>
      <c r="M13" s="91"/>
    </row>
    <row r="14" spans="1:13" s="92" customFormat="1" ht="42.75" customHeight="1" thickBot="1">
      <c r="A14" s="93" t="s">
        <v>60</v>
      </c>
      <c r="B14" s="94">
        <v>600</v>
      </c>
      <c r="C14" s="94">
        <v>60014</v>
      </c>
      <c r="D14" s="94">
        <v>6050</v>
      </c>
      <c r="E14" s="96" t="s">
        <v>388</v>
      </c>
      <c r="F14" s="99">
        <f t="shared" ref="F14" si="1">G14</f>
        <v>35000</v>
      </c>
      <c r="G14" s="107">
        <v>35000</v>
      </c>
      <c r="H14" s="107"/>
      <c r="I14" s="111"/>
      <c r="J14" s="112"/>
      <c r="K14" s="113"/>
      <c r="L14" s="105"/>
      <c r="M14" s="91"/>
    </row>
    <row r="15" spans="1:13" s="92" customFormat="1" ht="51.75" customHeight="1" thickBot="1">
      <c r="A15" s="93" t="s">
        <v>59</v>
      </c>
      <c r="B15" s="94">
        <v>600</v>
      </c>
      <c r="C15" s="94">
        <v>60014</v>
      </c>
      <c r="D15" s="94">
        <v>6050</v>
      </c>
      <c r="E15" s="96" t="s">
        <v>162</v>
      </c>
      <c r="F15" s="99">
        <f>SUM(G15:H15)</f>
        <v>250000</v>
      </c>
      <c r="G15" s="107">
        <v>0</v>
      </c>
      <c r="H15" s="107">
        <v>250000</v>
      </c>
      <c r="I15" s="111"/>
      <c r="J15" s="112"/>
      <c r="K15" s="113"/>
      <c r="L15" s="105"/>
      <c r="M15" s="91"/>
    </row>
    <row r="16" spans="1:13" s="92" customFormat="1" ht="44.25" customHeight="1" thickBot="1">
      <c r="A16" s="93" t="s">
        <v>142</v>
      </c>
      <c r="B16" s="94">
        <v>600</v>
      </c>
      <c r="C16" s="94">
        <v>60014</v>
      </c>
      <c r="D16" s="94">
        <v>6050</v>
      </c>
      <c r="E16" s="96" t="s">
        <v>163</v>
      </c>
      <c r="F16" s="99">
        <f>SUM(G16:H16)</f>
        <v>250000</v>
      </c>
      <c r="G16" s="107">
        <v>0</v>
      </c>
      <c r="H16" s="107">
        <v>250000</v>
      </c>
      <c r="I16" s="111"/>
      <c r="J16" s="112"/>
      <c r="K16" s="113"/>
      <c r="L16" s="105"/>
      <c r="M16" s="91"/>
    </row>
    <row r="17" spans="1:14" s="92" customFormat="1" ht="44.25" customHeight="1" thickBot="1">
      <c r="A17" s="234" t="s">
        <v>143</v>
      </c>
      <c r="B17" s="94">
        <v>600</v>
      </c>
      <c r="C17" s="94">
        <v>60014</v>
      </c>
      <c r="D17" s="94">
        <v>6050</v>
      </c>
      <c r="E17" s="235" t="s">
        <v>293</v>
      </c>
      <c r="F17" s="221">
        <f>SUM(G17:I17)</f>
        <v>200000</v>
      </c>
      <c r="G17" s="230">
        <v>0</v>
      </c>
      <c r="H17" s="230">
        <v>200000</v>
      </c>
      <c r="I17" s="231"/>
      <c r="J17" s="232"/>
      <c r="K17" s="233"/>
      <c r="L17" s="211"/>
      <c r="M17" s="91"/>
    </row>
    <row r="18" spans="1:14" s="92" customFormat="1" ht="44.25" customHeight="1" thickBot="1">
      <c r="A18" s="234" t="s">
        <v>153</v>
      </c>
      <c r="B18" s="94">
        <v>600</v>
      </c>
      <c r="C18" s="94">
        <v>60014</v>
      </c>
      <c r="D18" s="94">
        <v>6050</v>
      </c>
      <c r="E18" s="236" t="s">
        <v>294</v>
      </c>
      <c r="F18" s="221">
        <f>SUM(G18:I18)</f>
        <v>35000</v>
      </c>
      <c r="G18" s="230">
        <v>0</v>
      </c>
      <c r="H18" s="230">
        <v>35000</v>
      </c>
      <c r="I18" s="231"/>
      <c r="J18" s="232"/>
      <c r="K18" s="233"/>
      <c r="L18" s="211"/>
      <c r="M18" s="91"/>
    </row>
    <row r="19" spans="1:14" s="118" customFormat="1" ht="27.95" customHeight="1" thickBot="1">
      <c r="A19" s="320" t="s">
        <v>164</v>
      </c>
      <c r="B19" s="320"/>
      <c r="C19" s="320"/>
      <c r="D19" s="320"/>
      <c r="E19" s="320"/>
      <c r="F19" s="75">
        <f>SUM(G19:J19)</f>
        <v>3040000</v>
      </c>
      <c r="G19" s="75">
        <f>SUM(G20:G27)</f>
        <v>395000</v>
      </c>
      <c r="H19" s="75">
        <f t="shared" ref="H19:I19" si="2">SUM(H20:H27)</f>
        <v>1056000</v>
      </c>
      <c r="I19" s="75">
        <f t="shared" si="2"/>
        <v>0</v>
      </c>
      <c r="J19" s="75">
        <f>1000000+489000+100000</f>
        <v>1589000</v>
      </c>
      <c r="K19" s="115"/>
      <c r="L19" s="116"/>
      <c r="M19" s="117"/>
    </row>
    <row r="20" spans="1:14" s="121" customFormat="1" ht="39" customHeight="1" thickBot="1">
      <c r="A20" s="93" t="s">
        <v>154</v>
      </c>
      <c r="B20" s="94">
        <v>600</v>
      </c>
      <c r="C20" s="94">
        <v>60014</v>
      </c>
      <c r="D20" s="94">
        <v>6050</v>
      </c>
      <c r="E20" s="119" t="s">
        <v>165</v>
      </c>
      <c r="F20" s="99">
        <f>SUM(G20:H20)</f>
        <v>100000</v>
      </c>
      <c r="G20" s="107">
        <v>0</v>
      </c>
      <c r="H20" s="107">
        <v>100000</v>
      </c>
      <c r="I20" s="100"/>
      <c r="J20" s="112"/>
      <c r="K20" s="101"/>
      <c r="L20" s="90" t="s">
        <v>157</v>
      </c>
      <c r="M20" s="120"/>
    </row>
    <row r="21" spans="1:14" s="121" customFormat="1" ht="46.5" customHeight="1" thickBot="1">
      <c r="A21" s="93" t="s">
        <v>169</v>
      </c>
      <c r="B21" s="94">
        <v>600</v>
      </c>
      <c r="C21" s="94">
        <v>60014</v>
      </c>
      <c r="D21" s="94">
        <v>6050</v>
      </c>
      <c r="E21" s="96" t="s">
        <v>166</v>
      </c>
      <c r="F21" s="99">
        <f>SUM(G21:H21)</f>
        <v>600000</v>
      </c>
      <c r="G21" s="107">
        <v>144000</v>
      </c>
      <c r="H21" s="107">
        <v>456000</v>
      </c>
      <c r="I21" s="100"/>
      <c r="J21" s="122"/>
      <c r="K21" s="101"/>
      <c r="L21" s="105"/>
      <c r="M21" s="120"/>
    </row>
    <row r="22" spans="1:14" s="121" customFormat="1" ht="45.75" customHeight="1" thickBot="1">
      <c r="A22" s="93" t="s">
        <v>170</v>
      </c>
      <c r="B22" s="94">
        <v>600</v>
      </c>
      <c r="C22" s="94">
        <v>60014</v>
      </c>
      <c r="D22" s="94">
        <v>6050</v>
      </c>
      <c r="E22" s="96" t="s">
        <v>167</v>
      </c>
      <c r="F22" s="99">
        <f>SUM(G22:H22)</f>
        <v>0</v>
      </c>
      <c r="G22" s="107">
        <v>0</v>
      </c>
      <c r="H22" s="107">
        <v>0</v>
      </c>
      <c r="I22" s="100"/>
      <c r="J22" s="123"/>
      <c r="K22" s="101"/>
      <c r="L22" s="206" t="s">
        <v>157</v>
      </c>
      <c r="M22" s="120"/>
    </row>
    <row r="23" spans="1:14" s="121" customFormat="1" ht="45.75" customHeight="1" thickBot="1">
      <c r="A23" s="93" t="s">
        <v>173</v>
      </c>
      <c r="B23" s="94">
        <v>600</v>
      </c>
      <c r="C23" s="94">
        <v>60014</v>
      </c>
      <c r="D23" s="94">
        <v>6050</v>
      </c>
      <c r="E23" s="96" t="s">
        <v>168</v>
      </c>
      <c r="F23" s="99">
        <f>SUM(G23:H23)+100000</f>
        <v>200000</v>
      </c>
      <c r="G23" s="107">
        <v>100000</v>
      </c>
      <c r="H23" s="107"/>
      <c r="I23" s="100"/>
      <c r="J23" s="112" t="s">
        <v>299</v>
      </c>
      <c r="K23" s="237" t="s">
        <v>362</v>
      </c>
      <c r="L23" s="206" t="s">
        <v>157</v>
      </c>
      <c r="M23" s="120"/>
    </row>
    <row r="24" spans="1:14" s="121" customFormat="1" ht="102.75" customHeight="1" thickBot="1">
      <c r="A24" s="93" t="s">
        <v>176</v>
      </c>
      <c r="B24" s="94">
        <v>600</v>
      </c>
      <c r="C24" s="94">
        <v>60014</v>
      </c>
      <c r="D24" s="94">
        <v>6050</v>
      </c>
      <c r="E24" s="96" t="s">
        <v>378</v>
      </c>
      <c r="F24" s="99">
        <f>SUM(G24:H24)</f>
        <v>500000</v>
      </c>
      <c r="G24" s="107">
        <v>0</v>
      </c>
      <c r="H24" s="107">
        <f>350000+150000</f>
        <v>500000</v>
      </c>
      <c r="I24" s="100"/>
      <c r="J24" s="112"/>
      <c r="K24" s="101"/>
      <c r="L24" s="206"/>
      <c r="M24" s="120"/>
    </row>
    <row r="25" spans="1:14" s="121" customFormat="1" ht="87.75" customHeight="1" thickBot="1">
      <c r="A25" s="93" t="s">
        <v>178</v>
      </c>
      <c r="B25" s="94">
        <v>600</v>
      </c>
      <c r="C25" s="94">
        <v>60014</v>
      </c>
      <c r="D25" s="94">
        <v>6050</v>
      </c>
      <c r="E25" s="96" t="s">
        <v>171</v>
      </c>
      <c r="F25" s="99">
        <f t="shared" ref="F25" si="3">G25</f>
        <v>140000</v>
      </c>
      <c r="G25" s="107">
        <v>140000</v>
      </c>
      <c r="H25" s="107"/>
      <c r="I25" s="100"/>
      <c r="J25" s="123"/>
      <c r="K25" s="101"/>
      <c r="L25" s="125"/>
      <c r="M25" s="120"/>
    </row>
    <row r="26" spans="1:14" s="121" customFormat="1" ht="42.75" customHeight="1" thickBot="1">
      <c r="A26" s="93" t="s">
        <v>180</v>
      </c>
      <c r="B26" s="94">
        <v>600</v>
      </c>
      <c r="C26" s="94">
        <v>60014</v>
      </c>
      <c r="D26" s="94">
        <v>6050</v>
      </c>
      <c r="E26" s="96" t="s">
        <v>287</v>
      </c>
      <c r="F26" s="99">
        <v>1000000</v>
      </c>
      <c r="G26" s="107">
        <v>0</v>
      </c>
      <c r="H26" s="107"/>
      <c r="I26" s="100"/>
      <c r="J26" s="112" t="s">
        <v>379</v>
      </c>
      <c r="K26" s="101"/>
      <c r="L26" s="206"/>
      <c r="M26" s="120"/>
    </row>
    <row r="27" spans="1:14" s="121" customFormat="1" ht="42.75" customHeight="1" thickBot="1">
      <c r="A27" s="234" t="s">
        <v>183</v>
      </c>
      <c r="B27" s="94">
        <v>600</v>
      </c>
      <c r="C27" s="94">
        <v>60014</v>
      </c>
      <c r="D27" s="94">
        <v>6050</v>
      </c>
      <c r="E27" s="228" t="s">
        <v>291</v>
      </c>
      <c r="F27" s="221">
        <f>G27+489000</f>
        <v>500000</v>
      </c>
      <c r="G27" s="230">
        <v>11000</v>
      </c>
      <c r="H27" s="230"/>
      <c r="I27" s="231"/>
      <c r="J27" s="232" t="s">
        <v>292</v>
      </c>
      <c r="K27" s="233"/>
      <c r="L27" s="211"/>
      <c r="M27" s="120"/>
    </row>
    <row r="28" spans="1:14" s="128" customFormat="1" ht="27.95" customHeight="1" thickBot="1">
      <c r="A28" s="320" t="s">
        <v>172</v>
      </c>
      <c r="B28" s="320"/>
      <c r="C28" s="320"/>
      <c r="D28" s="320"/>
      <c r="E28" s="320"/>
      <c r="F28" s="75">
        <f>SUM(G28:J28)</f>
        <v>3383074</v>
      </c>
      <c r="G28" s="75">
        <f>SUM(G29:G37)</f>
        <v>1279768</v>
      </c>
      <c r="H28" s="75">
        <f>SUM(H29:H37)</f>
        <v>235000</v>
      </c>
      <c r="I28" s="75">
        <f t="shared" ref="I28" si="4">SUM(I29:I37)</f>
        <v>0</v>
      </c>
      <c r="J28" s="114">
        <f>339768+1528538</f>
        <v>1868306</v>
      </c>
      <c r="K28" s="77"/>
      <c r="L28" s="126"/>
      <c r="M28" s="127"/>
    </row>
    <row r="29" spans="1:14" s="92" customFormat="1" ht="39.75" customHeight="1" thickBot="1">
      <c r="A29" s="93" t="s">
        <v>185</v>
      </c>
      <c r="B29" s="130">
        <v>600</v>
      </c>
      <c r="C29" s="131">
        <v>60014</v>
      </c>
      <c r="D29" s="131">
        <v>6050</v>
      </c>
      <c r="E29" s="205" t="s">
        <v>174</v>
      </c>
      <c r="F29" s="132">
        <f>G29+339768+1528538</f>
        <v>2208074</v>
      </c>
      <c r="G29" s="107">
        <v>339768</v>
      </c>
      <c r="H29" s="107"/>
      <c r="I29" s="111"/>
      <c r="J29" s="112" t="s">
        <v>175</v>
      </c>
      <c r="K29" s="113"/>
      <c r="L29" s="210" t="s">
        <v>157</v>
      </c>
      <c r="M29" s="91"/>
      <c r="N29" s="129"/>
    </row>
    <row r="30" spans="1:14" s="92" customFormat="1" ht="40.5" customHeight="1" thickBot="1">
      <c r="A30" s="93" t="s">
        <v>187</v>
      </c>
      <c r="B30" s="130">
        <v>600</v>
      </c>
      <c r="C30" s="131">
        <v>60014</v>
      </c>
      <c r="D30" s="131">
        <v>6050</v>
      </c>
      <c r="E30" s="96" t="s">
        <v>177</v>
      </c>
      <c r="F30" s="132">
        <v>150000</v>
      </c>
      <c r="G30" s="107">
        <v>150000</v>
      </c>
      <c r="H30" s="107"/>
      <c r="I30" s="111"/>
      <c r="J30" s="112"/>
      <c r="K30" s="101"/>
      <c r="L30" s="105"/>
      <c r="M30" s="91"/>
    </row>
    <row r="31" spans="1:14" s="135" customFormat="1" ht="30.75" customHeight="1" thickBot="1">
      <c r="A31" s="93" t="s">
        <v>190</v>
      </c>
      <c r="B31" s="130">
        <v>600</v>
      </c>
      <c r="C31" s="133">
        <v>60014</v>
      </c>
      <c r="D31" s="133">
        <v>6050</v>
      </c>
      <c r="E31" s="96" t="s">
        <v>179</v>
      </c>
      <c r="F31" s="132">
        <f t="shared" ref="F31:F35" si="5">G31</f>
        <v>250000</v>
      </c>
      <c r="G31" s="86">
        <v>250000</v>
      </c>
      <c r="H31" s="86"/>
      <c r="I31" s="87"/>
      <c r="J31" s="88"/>
      <c r="K31" s="124"/>
      <c r="L31" s="90" t="s">
        <v>157</v>
      </c>
      <c r="M31" s="134"/>
    </row>
    <row r="32" spans="1:14" s="135" customFormat="1" ht="33.75" customHeight="1" thickBot="1">
      <c r="A32" s="93" t="s">
        <v>193</v>
      </c>
      <c r="B32" s="130">
        <v>600</v>
      </c>
      <c r="C32" s="131">
        <v>60014</v>
      </c>
      <c r="D32" s="131">
        <v>6050</v>
      </c>
      <c r="E32" s="136" t="s">
        <v>181</v>
      </c>
      <c r="F32" s="132">
        <f t="shared" si="5"/>
        <v>150000</v>
      </c>
      <c r="G32" s="107">
        <v>150000</v>
      </c>
      <c r="H32" s="107"/>
      <c r="I32" s="111"/>
      <c r="J32" s="112"/>
      <c r="K32" s="101"/>
      <c r="L32" s="90" t="s">
        <v>182</v>
      </c>
      <c r="M32" s="134"/>
    </row>
    <row r="33" spans="1:13" s="135" customFormat="1" ht="33" customHeight="1" thickBot="1">
      <c r="A33" s="93" t="s">
        <v>195</v>
      </c>
      <c r="B33" s="130">
        <v>600</v>
      </c>
      <c r="C33" s="131">
        <v>60014</v>
      </c>
      <c r="D33" s="131">
        <v>6050</v>
      </c>
      <c r="E33" s="137" t="s">
        <v>184</v>
      </c>
      <c r="F33" s="132">
        <f t="shared" si="5"/>
        <v>100000</v>
      </c>
      <c r="G33" s="107">
        <v>100000</v>
      </c>
      <c r="H33" s="107"/>
      <c r="I33" s="111"/>
      <c r="J33" s="112"/>
      <c r="K33" s="101"/>
      <c r="L33" s="90" t="s">
        <v>157</v>
      </c>
      <c r="M33" s="134"/>
    </row>
    <row r="34" spans="1:13" s="135" customFormat="1" ht="30.75" customHeight="1" thickBot="1">
      <c r="A34" s="93" t="s">
        <v>197</v>
      </c>
      <c r="B34" s="130">
        <v>600</v>
      </c>
      <c r="C34" s="131">
        <v>60014</v>
      </c>
      <c r="D34" s="131">
        <v>6050</v>
      </c>
      <c r="E34" s="137" t="s">
        <v>186</v>
      </c>
      <c r="F34" s="132">
        <f t="shared" si="5"/>
        <v>150000</v>
      </c>
      <c r="G34" s="107">
        <v>150000</v>
      </c>
      <c r="H34" s="107"/>
      <c r="I34" s="111"/>
      <c r="J34" s="112"/>
      <c r="K34" s="101"/>
      <c r="L34" s="105"/>
      <c r="M34" s="134"/>
    </row>
    <row r="35" spans="1:13" s="92" customFormat="1" ht="78" customHeight="1" thickBot="1">
      <c r="A35" s="93" t="s">
        <v>199</v>
      </c>
      <c r="B35" s="130">
        <v>600</v>
      </c>
      <c r="C35" s="131">
        <v>60014</v>
      </c>
      <c r="D35" s="131">
        <v>6050</v>
      </c>
      <c r="E35" s="96" t="s">
        <v>188</v>
      </c>
      <c r="F35" s="132">
        <f t="shared" si="5"/>
        <v>140000</v>
      </c>
      <c r="G35" s="107">
        <v>140000</v>
      </c>
      <c r="H35" s="107"/>
      <c r="I35" s="111"/>
      <c r="J35" s="112"/>
      <c r="K35" s="101"/>
      <c r="L35" s="105"/>
      <c r="M35" s="91"/>
    </row>
    <row r="36" spans="1:13" s="92" customFormat="1" ht="37.5" customHeight="1" thickBot="1">
      <c r="A36" s="234" t="s">
        <v>201</v>
      </c>
      <c r="B36" s="130">
        <v>600</v>
      </c>
      <c r="C36" s="131">
        <v>60014</v>
      </c>
      <c r="D36" s="131">
        <v>6050</v>
      </c>
      <c r="E36" s="228" t="s">
        <v>363</v>
      </c>
      <c r="F36" s="238">
        <f>SUM(G36:I36)</f>
        <v>200000</v>
      </c>
      <c r="G36" s="230">
        <v>0</v>
      </c>
      <c r="H36" s="230">
        <v>200000</v>
      </c>
      <c r="I36" s="231"/>
      <c r="J36" s="232"/>
      <c r="K36" s="239"/>
      <c r="L36" s="212"/>
      <c r="M36" s="91"/>
    </row>
    <row r="37" spans="1:13" s="92" customFormat="1" ht="42" customHeight="1" thickBot="1">
      <c r="A37" s="234" t="s">
        <v>204</v>
      </c>
      <c r="B37" s="130">
        <v>600</v>
      </c>
      <c r="C37" s="131">
        <v>60014</v>
      </c>
      <c r="D37" s="131">
        <v>6050</v>
      </c>
      <c r="E37" s="228" t="s">
        <v>364</v>
      </c>
      <c r="F37" s="238">
        <f>SUM(G37:I37)</f>
        <v>35000</v>
      </c>
      <c r="G37" s="230">
        <v>0</v>
      </c>
      <c r="H37" s="230">
        <v>35000</v>
      </c>
      <c r="I37" s="231"/>
      <c r="J37" s="232"/>
      <c r="K37" s="239"/>
      <c r="L37" s="212"/>
      <c r="M37" s="91"/>
    </row>
    <row r="38" spans="1:13" s="140" customFormat="1" ht="27.95" customHeight="1" thickBot="1">
      <c r="A38" s="320" t="s">
        <v>189</v>
      </c>
      <c r="B38" s="320"/>
      <c r="C38" s="320"/>
      <c r="D38" s="320"/>
      <c r="E38" s="320"/>
      <c r="F38" s="75">
        <f>SUM(G38:J38)</f>
        <v>1170000</v>
      </c>
      <c r="G38" s="75">
        <f>SUM(G39:G45)</f>
        <v>830000</v>
      </c>
      <c r="H38" s="75">
        <f t="shared" ref="H38:I38" si="6">SUM(H39:H45)</f>
        <v>200000</v>
      </c>
      <c r="I38" s="75">
        <f t="shared" si="6"/>
        <v>0</v>
      </c>
      <c r="J38" s="114">
        <v>140000</v>
      </c>
      <c r="K38" s="138"/>
      <c r="L38" s="105"/>
      <c r="M38" s="139"/>
    </row>
    <row r="39" spans="1:13" s="121" customFormat="1" ht="30" customHeight="1" thickBot="1">
      <c r="A39" s="93" t="s">
        <v>206</v>
      </c>
      <c r="B39" s="93">
        <v>600</v>
      </c>
      <c r="C39" s="93">
        <v>60014</v>
      </c>
      <c r="D39" s="93">
        <v>6050</v>
      </c>
      <c r="E39" s="98" t="s">
        <v>191</v>
      </c>
      <c r="F39" s="99">
        <f>G39+140000</f>
        <v>200000</v>
      </c>
      <c r="G39" s="107">
        <v>60000</v>
      </c>
      <c r="H39" s="107"/>
      <c r="I39" s="111"/>
      <c r="J39" s="112" t="s">
        <v>192</v>
      </c>
      <c r="K39" s="101"/>
      <c r="L39" s="90" t="s">
        <v>157</v>
      </c>
      <c r="M39" s="120"/>
    </row>
    <row r="40" spans="1:13" s="104" customFormat="1" ht="30" customHeight="1" thickBot="1">
      <c r="A40" s="93" t="s">
        <v>209</v>
      </c>
      <c r="B40" s="93">
        <v>600</v>
      </c>
      <c r="C40" s="93">
        <v>60014</v>
      </c>
      <c r="D40" s="93">
        <v>6050</v>
      </c>
      <c r="E40" s="98" t="s">
        <v>194</v>
      </c>
      <c r="F40" s="99">
        <f>G40</f>
        <v>300000</v>
      </c>
      <c r="G40" s="107">
        <v>300000</v>
      </c>
      <c r="H40" s="107"/>
      <c r="I40" s="111"/>
      <c r="J40" s="112"/>
      <c r="K40" s="101"/>
      <c r="L40" s="90" t="s">
        <v>157</v>
      </c>
      <c r="M40" s="103"/>
    </row>
    <row r="41" spans="1:13" s="121" customFormat="1" ht="30" customHeight="1" thickBot="1">
      <c r="A41" s="93" t="s">
        <v>213</v>
      </c>
      <c r="B41" s="93">
        <v>600</v>
      </c>
      <c r="C41" s="93">
        <v>60014</v>
      </c>
      <c r="D41" s="93">
        <v>6050</v>
      </c>
      <c r="E41" s="98" t="s">
        <v>196</v>
      </c>
      <c r="F41" s="99">
        <f>G41</f>
        <v>300000</v>
      </c>
      <c r="G41" s="107">
        <v>300000</v>
      </c>
      <c r="H41" s="107"/>
      <c r="I41" s="111"/>
      <c r="J41" s="112"/>
      <c r="K41" s="101"/>
      <c r="L41" s="90" t="s">
        <v>157</v>
      </c>
      <c r="M41" s="120"/>
    </row>
    <row r="42" spans="1:13" s="121" customFormat="1" ht="30" customHeight="1" thickBot="1">
      <c r="A42" s="93" t="s">
        <v>215</v>
      </c>
      <c r="B42" s="93">
        <v>600</v>
      </c>
      <c r="C42" s="93">
        <v>60014</v>
      </c>
      <c r="D42" s="93">
        <v>6050</v>
      </c>
      <c r="E42" s="141" t="s">
        <v>198</v>
      </c>
      <c r="F42" s="99">
        <f t="shared" ref="F42:F43" si="7">G42</f>
        <v>50000</v>
      </c>
      <c r="G42" s="107">
        <v>50000</v>
      </c>
      <c r="H42" s="107"/>
      <c r="I42" s="111"/>
      <c r="J42" s="112"/>
      <c r="K42" s="101"/>
      <c r="L42" s="105"/>
      <c r="M42" s="120"/>
    </row>
    <row r="43" spans="1:13" s="121" customFormat="1" ht="30" customHeight="1" thickBot="1">
      <c r="A43" s="93" t="s">
        <v>217</v>
      </c>
      <c r="B43" s="93">
        <v>600</v>
      </c>
      <c r="C43" s="93">
        <v>60014</v>
      </c>
      <c r="D43" s="93">
        <v>6050</v>
      </c>
      <c r="E43" s="141" t="s">
        <v>200</v>
      </c>
      <c r="F43" s="99">
        <f t="shared" si="7"/>
        <v>50000</v>
      </c>
      <c r="G43" s="107">
        <v>50000</v>
      </c>
      <c r="H43" s="107"/>
      <c r="I43" s="111"/>
      <c r="J43" s="112"/>
      <c r="K43" s="101"/>
      <c r="L43" s="105"/>
      <c r="M43" s="120"/>
    </row>
    <row r="44" spans="1:13" s="121" customFormat="1" ht="65.25" customHeight="1" thickBot="1">
      <c r="A44" s="93" t="s">
        <v>220</v>
      </c>
      <c r="B44" s="93">
        <v>600</v>
      </c>
      <c r="C44" s="93">
        <v>60014</v>
      </c>
      <c r="D44" s="93">
        <v>6050</v>
      </c>
      <c r="E44" s="142" t="s">
        <v>202</v>
      </c>
      <c r="F44" s="99">
        <f>G44</f>
        <v>70000</v>
      </c>
      <c r="G44" s="107">
        <v>70000</v>
      </c>
      <c r="H44" s="107"/>
      <c r="I44" s="111"/>
      <c r="J44" s="112"/>
      <c r="K44" s="101"/>
      <c r="L44" s="105"/>
      <c r="M44" s="120"/>
    </row>
    <row r="45" spans="1:13" s="121" customFormat="1" ht="36.75" customHeight="1" thickBot="1">
      <c r="A45" s="234" t="s">
        <v>223</v>
      </c>
      <c r="B45" s="93">
        <v>600</v>
      </c>
      <c r="C45" s="93">
        <v>60014</v>
      </c>
      <c r="D45" s="93">
        <v>6050</v>
      </c>
      <c r="E45" s="240" t="s">
        <v>296</v>
      </c>
      <c r="F45" s="221">
        <f>SUM(G45:I45)</f>
        <v>200000</v>
      </c>
      <c r="G45" s="230">
        <v>0</v>
      </c>
      <c r="H45" s="230">
        <v>200000</v>
      </c>
      <c r="I45" s="231"/>
      <c r="J45" s="232"/>
      <c r="K45" s="239"/>
      <c r="L45" s="212"/>
      <c r="M45" s="120"/>
    </row>
    <row r="46" spans="1:13" s="104" customFormat="1" ht="27.95" customHeight="1" thickBot="1">
      <c r="A46" s="320" t="s">
        <v>203</v>
      </c>
      <c r="B46" s="320"/>
      <c r="C46" s="320"/>
      <c r="D46" s="320"/>
      <c r="E46" s="320"/>
      <c r="F46" s="114">
        <f>SUM(G46:J46)</f>
        <v>810000</v>
      </c>
      <c r="G46" s="114">
        <f>SUM(G47:G50)</f>
        <v>0</v>
      </c>
      <c r="H46" s="76">
        <f t="shared" ref="H46:I46" si="8">SUM(H47:H50)</f>
        <v>200000</v>
      </c>
      <c r="I46" s="143">
        <f t="shared" si="8"/>
        <v>0</v>
      </c>
      <c r="J46" s="114">
        <f>560000+50000</f>
        <v>610000</v>
      </c>
      <c r="K46" s="138"/>
      <c r="L46" s="105"/>
      <c r="M46" s="103"/>
    </row>
    <row r="47" spans="1:13" s="104" customFormat="1" ht="34.5" customHeight="1" thickBot="1">
      <c r="A47" s="93" t="s">
        <v>225</v>
      </c>
      <c r="B47" s="93">
        <v>600</v>
      </c>
      <c r="C47" s="93">
        <v>60014</v>
      </c>
      <c r="D47" s="93">
        <v>6050</v>
      </c>
      <c r="E47" s="98" t="s">
        <v>205</v>
      </c>
      <c r="F47" s="99">
        <f>250000+50000</f>
        <v>300000</v>
      </c>
      <c r="G47" s="107">
        <v>0</v>
      </c>
      <c r="H47" s="107"/>
      <c r="I47" s="111"/>
      <c r="J47" s="112" t="s">
        <v>297</v>
      </c>
      <c r="K47" s="101"/>
      <c r="L47" s="90" t="s">
        <v>157</v>
      </c>
      <c r="M47" s="103"/>
    </row>
    <row r="48" spans="1:13" s="104" customFormat="1" ht="38.25" customHeight="1" thickBot="1">
      <c r="A48" s="93" t="s">
        <v>228</v>
      </c>
      <c r="B48" s="93">
        <v>600</v>
      </c>
      <c r="C48" s="93">
        <v>60014</v>
      </c>
      <c r="D48" s="93">
        <v>6050</v>
      </c>
      <c r="E48" s="119" t="s">
        <v>207</v>
      </c>
      <c r="F48" s="99">
        <v>50000</v>
      </c>
      <c r="G48" s="107">
        <v>0</v>
      </c>
      <c r="H48" s="107"/>
      <c r="I48" s="111"/>
      <c r="J48" s="112" t="s">
        <v>208</v>
      </c>
      <c r="K48" s="101"/>
      <c r="L48" s="105"/>
      <c r="M48" s="103"/>
    </row>
    <row r="49" spans="1:13" s="104" customFormat="1" ht="34.5" customHeight="1" thickBot="1">
      <c r="A49" s="93" t="s">
        <v>229</v>
      </c>
      <c r="B49" s="93">
        <v>600</v>
      </c>
      <c r="C49" s="93">
        <v>60014</v>
      </c>
      <c r="D49" s="93">
        <v>6050</v>
      </c>
      <c r="E49" s="98" t="s">
        <v>210</v>
      </c>
      <c r="F49" s="99">
        <v>260000</v>
      </c>
      <c r="G49" s="107">
        <v>0</v>
      </c>
      <c r="H49" s="107"/>
      <c r="I49" s="111"/>
      <c r="J49" s="112" t="s">
        <v>211</v>
      </c>
      <c r="K49" s="101"/>
      <c r="L49" s="90" t="s">
        <v>157</v>
      </c>
      <c r="M49" s="103"/>
    </row>
    <row r="50" spans="1:13" s="224" customFormat="1" ht="34.5" customHeight="1" thickBot="1">
      <c r="A50" s="234" t="s">
        <v>231</v>
      </c>
      <c r="B50" s="93">
        <v>600</v>
      </c>
      <c r="C50" s="93">
        <v>60014</v>
      </c>
      <c r="D50" s="93">
        <v>6050</v>
      </c>
      <c r="E50" s="241" t="s">
        <v>298</v>
      </c>
      <c r="F50" s="99">
        <f>SUM(G50:I50)</f>
        <v>200000</v>
      </c>
      <c r="G50" s="230">
        <v>0</v>
      </c>
      <c r="H50" s="230">
        <v>200000</v>
      </c>
      <c r="I50" s="231"/>
      <c r="J50" s="232"/>
      <c r="K50" s="239"/>
      <c r="L50" s="213" t="s">
        <v>157</v>
      </c>
      <c r="M50" s="223"/>
    </row>
    <row r="51" spans="1:13" s="104" customFormat="1" ht="27.95" customHeight="1" thickBot="1">
      <c r="A51" s="320" t="s">
        <v>212</v>
      </c>
      <c r="B51" s="320"/>
      <c r="C51" s="320"/>
      <c r="D51" s="320"/>
      <c r="E51" s="320"/>
      <c r="F51" s="75">
        <f>SUM(G51:J51)</f>
        <v>1070000</v>
      </c>
      <c r="G51" s="75">
        <f>SUM(G52:G55)</f>
        <v>470000</v>
      </c>
      <c r="H51" s="75">
        <f t="shared" ref="H51:I51" si="9">SUM(H52:H55)</f>
        <v>200000</v>
      </c>
      <c r="I51" s="75">
        <f t="shared" si="9"/>
        <v>0</v>
      </c>
      <c r="J51" s="114">
        <v>400000</v>
      </c>
      <c r="K51" s="146"/>
      <c r="L51" s="147"/>
      <c r="M51" s="103"/>
    </row>
    <row r="52" spans="1:13" s="121" customFormat="1" ht="39" customHeight="1" thickBot="1">
      <c r="A52" s="93" t="s">
        <v>233</v>
      </c>
      <c r="B52" s="93">
        <v>600</v>
      </c>
      <c r="C52" s="93">
        <v>60014</v>
      </c>
      <c r="D52" s="93">
        <v>6050</v>
      </c>
      <c r="E52" s="142" t="s">
        <v>214</v>
      </c>
      <c r="F52" s="99">
        <f>G52</f>
        <v>200000</v>
      </c>
      <c r="G52" s="107">
        <v>200000</v>
      </c>
      <c r="H52" s="107"/>
      <c r="I52" s="111"/>
      <c r="J52" s="112"/>
      <c r="K52" s="101"/>
      <c r="L52" s="105"/>
      <c r="M52" s="120"/>
    </row>
    <row r="53" spans="1:13" s="121" customFormat="1" ht="69" customHeight="1" thickBot="1">
      <c r="A53" s="93" t="s">
        <v>236</v>
      </c>
      <c r="B53" s="93">
        <v>600</v>
      </c>
      <c r="C53" s="93">
        <v>60014</v>
      </c>
      <c r="D53" s="93">
        <v>6050</v>
      </c>
      <c r="E53" s="142" t="s">
        <v>216</v>
      </c>
      <c r="F53" s="99">
        <f t="shared" ref="F53" si="10">G53</f>
        <v>70000</v>
      </c>
      <c r="G53" s="107">
        <v>70000</v>
      </c>
      <c r="H53" s="107"/>
      <c r="I53" s="111"/>
      <c r="J53" s="112"/>
      <c r="K53" s="101"/>
      <c r="L53" s="105"/>
      <c r="M53" s="120"/>
    </row>
    <row r="54" spans="1:13" s="121" customFormat="1" ht="36.75" customHeight="1" thickBot="1">
      <c r="A54" s="93" t="s">
        <v>238</v>
      </c>
      <c r="B54" s="93">
        <v>600</v>
      </c>
      <c r="C54" s="93">
        <v>60014</v>
      </c>
      <c r="D54" s="93">
        <v>6050</v>
      </c>
      <c r="E54" s="98" t="s">
        <v>218</v>
      </c>
      <c r="F54" s="99">
        <f>G54+200000</f>
        <v>400000</v>
      </c>
      <c r="G54" s="107">
        <v>200000</v>
      </c>
      <c r="H54" s="107"/>
      <c r="I54" s="111"/>
      <c r="J54" s="112" t="s">
        <v>295</v>
      </c>
      <c r="K54" s="101"/>
      <c r="L54" s="90" t="s">
        <v>157</v>
      </c>
      <c r="M54" s="120"/>
    </row>
    <row r="55" spans="1:13" s="121" customFormat="1" ht="36.75" customHeight="1" thickBot="1">
      <c r="A55" s="234" t="s">
        <v>241</v>
      </c>
      <c r="B55" s="93">
        <v>600</v>
      </c>
      <c r="C55" s="93">
        <v>60014</v>
      </c>
      <c r="D55" s="93">
        <v>6050</v>
      </c>
      <c r="E55" s="241" t="s">
        <v>361</v>
      </c>
      <c r="F55" s="99">
        <f>SUM(G55:I55)+200000</f>
        <v>400000</v>
      </c>
      <c r="G55" s="107">
        <v>0</v>
      </c>
      <c r="H55" s="230">
        <v>200000</v>
      </c>
      <c r="I55" s="231"/>
      <c r="J55" s="112" t="s">
        <v>295</v>
      </c>
      <c r="K55" s="239"/>
      <c r="L55" s="90" t="s">
        <v>157</v>
      </c>
      <c r="M55" s="120"/>
    </row>
    <row r="56" spans="1:13" s="121" customFormat="1" ht="27.95" customHeight="1" thickBot="1">
      <c r="A56" s="320" t="s">
        <v>219</v>
      </c>
      <c r="B56" s="320"/>
      <c r="C56" s="320"/>
      <c r="D56" s="320"/>
      <c r="E56" s="320"/>
      <c r="F56" s="75">
        <f>SUM(G56:J56)</f>
        <v>1343522</v>
      </c>
      <c r="G56" s="75">
        <f>SUM(G57:G62)</f>
        <v>944872</v>
      </c>
      <c r="H56" s="75">
        <f t="shared" ref="H56:I56" si="11">SUM(H57:H62)</f>
        <v>295600</v>
      </c>
      <c r="I56" s="75">
        <f t="shared" si="11"/>
        <v>0</v>
      </c>
      <c r="J56" s="114">
        <v>103050</v>
      </c>
      <c r="K56" s="115"/>
      <c r="L56" s="126"/>
      <c r="M56" s="120"/>
    </row>
    <row r="57" spans="1:13" s="121" customFormat="1" ht="51" customHeight="1" thickBot="1">
      <c r="A57" s="93" t="s">
        <v>243</v>
      </c>
      <c r="B57" s="94">
        <v>600</v>
      </c>
      <c r="C57" s="94">
        <v>60014</v>
      </c>
      <c r="D57" s="94">
        <v>6050</v>
      </c>
      <c r="E57" s="98" t="s">
        <v>221</v>
      </c>
      <c r="F57" s="99">
        <f>G57+103050</f>
        <v>508400</v>
      </c>
      <c r="G57" s="107">
        <f>255350+150000</f>
        <v>405350</v>
      </c>
      <c r="H57" s="148"/>
      <c r="I57" s="100"/>
      <c r="J57" s="112" t="s">
        <v>222</v>
      </c>
      <c r="K57" s="101"/>
      <c r="L57" s="90" t="s">
        <v>157</v>
      </c>
      <c r="M57" s="120"/>
    </row>
    <row r="58" spans="1:13" s="121" customFormat="1" ht="40.5" customHeight="1" thickBot="1">
      <c r="A58" s="251" t="s">
        <v>246</v>
      </c>
      <c r="B58" s="252">
        <v>600</v>
      </c>
      <c r="C58" s="252">
        <v>60014</v>
      </c>
      <c r="D58" s="252">
        <v>6050</v>
      </c>
      <c r="E58" s="316" t="s">
        <v>224</v>
      </c>
      <c r="F58" s="254">
        <f>SUM(G58:I58)</f>
        <v>255200</v>
      </c>
      <c r="G58" s="317">
        <f>100000+55200</f>
        <v>155200</v>
      </c>
      <c r="H58" s="317">
        <v>100000</v>
      </c>
      <c r="I58" s="304"/>
      <c r="J58" s="255"/>
      <c r="K58" s="305"/>
      <c r="L58" s="90" t="s">
        <v>157</v>
      </c>
      <c r="M58" s="120"/>
    </row>
    <row r="59" spans="1:13" s="121" customFormat="1" ht="36.75" customHeight="1" thickBot="1">
      <c r="A59" s="93" t="s">
        <v>248</v>
      </c>
      <c r="B59" s="94">
        <v>600</v>
      </c>
      <c r="C59" s="94">
        <v>60014</v>
      </c>
      <c r="D59" s="94">
        <v>6050</v>
      </c>
      <c r="E59" s="242" t="s">
        <v>226</v>
      </c>
      <c r="F59" s="99">
        <f>SUM(G59:I59)</f>
        <v>150000</v>
      </c>
      <c r="G59" s="107">
        <v>100000</v>
      </c>
      <c r="H59" s="107">
        <v>50000</v>
      </c>
      <c r="I59" s="100"/>
      <c r="J59" s="112"/>
      <c r="K59" s="113" t="s">
        <v>227</v>
      </c>
      <c r="L59" s="90" t="s">
        <v>157</v>
      </c>
      <c r="M59" s="120"/>
    </row>
    <row r="60" spans="1:13" s="121" customFormat="1" ht="94.5" customHeight="1" thickBot="1">
      <c r="A60" s="251" t="s">
        <v>251</v>
      </c>
      <c r="B60" s="252">
        <v>600</v>
      </c>
      <c r="C60" s="252">
        <v>60014</v>
      </c>
      <c r="D60" s="252">
        <v>6050</v>
      </c>
      <c r="E60" s="318" t="s">
        <v>390</v>
      </c>
      <c r="F60" s="254">
        <f>G60</f>
        <v>49800</v>
      </c>
      <c r="G60" s="317">
        <f>105000-55200</f>
        <v>49800</v>
      </c>
      <c r="H60" s="319"/>
      <c r="I60" s="304"/>
      <c r="J60" s="255"/>
      <c r="K60" s="305"/>
      <c r="L60" s="105"/>
      <c r="M60" s="120"/>
    </row>
    <row r="61" spans="1:13" s="121" customFormat="1" ht="47.25" customHeight="1" thickBot="1">
      <c r="A61" s="93" t="s">
        <v>253</v>
      </c>
      <c r="B61" s="94">
        <v>600</v>
      </c>
      <c r="C61" s="94">
        <v>60014</v>
      </c>
      <c r="D61" s="94">
        <v>6050</v>
      </c>
      <c r="E61" s="149" t="s">
        <v>230</v>
      </c>
      <c r="F61" s="99">
        <f>G61+H61</f>
        <v>80000</v>
      </c>
      <c r="G61" s="107">
        <v>1400</v>
      </c>
      <c r="H61" s="107">
        <v>78600</v>
      </c>
      <c r="I61" s="100"/>
      <c r="J61" s="112"/>
      <c r="K61" s="112"/>
      <c r="L61" s="105"/>
      <c r="M61" s="120"/>
    </row>
    <row r="62" spans="1:13" s="121" customFormat="1" ht="39.75" customHeight="1" thickBot="1">
      <c r="A62" s="93" t="s">
        <v>256</v>
      </c>
      <c r="B62" s="94">
        <v>600</v>
      </c>
      <c r="C62" s="94">
        <v>60014</v>
      </c>
      <c r="D62" s="94">
        <v>6050</v>
      </c>
      <c r="E62" s="149" t="s">
        <v>232</v>
      </c>
      <c r="F62" s="99">
        <f>SUM(G62:I62)</f>
        <v>300122</v>
      </c>
      <c r="G62" s="107">
        <f>394122-150000-11000</f>
        <v>233122</v>
      </c>
      <c r="H62" s="107">
        <v>67000</v>
      </c>
      <c r="I62" s="100"/>
      <c r="J62" s="112"/>
      <c r="K62" s="101"/>
      <c r="L62" s="90" t="s">
        <v>157</v>
      </c>
      <c r="M62" s="120"/>
    </row>
    <row r="63" spans="1:13" s="135" customFormat="1" ht="27.95" customHeight="1" thickBot="1">
      <c r="A63" s="338"/>
      <c r="B63" s="339"/>
      <c r="C63" s="339"/>
      <c r="D63" s="339"/>
      <c r="E63" s="340"/>
      <c r="F63" s="75">
        <f>SUM(G63:J63)</f>
        <v>550000</v>
      </c>
      <c r="G63" s="75">
        <f>SUM(G64:G64)</f>
        <v>250000</v>
      </c>
      <c r="H63" s="75">
        <f>SUM(H64:H64)</f>
        <v>300000</v>
      </c>
      <c r="I63" s="75">
        <f>SUM(I64:I64)</f>
        <v>0</v>
      </c>
      <c r="J63" s="75">
        <f>SUM(J64:J64)</f>
        <v>0</v>
      </c>
      <c r="K63" s="115"/>
      <c r="L63" s="150"/>
      <c r="M63" s="134"/>
    </row>
    <row r="64" spans="1:13" s="104" customFormat="1" ht="30" customHeight="1" thickBot="1">
      <c r="A64" s="93" t="s">
        <v>259</v>
      </c>
      <c r="B64" s="94">
        <v>600</v>
      </c>
      <c r="C64" s="94">
        <v>60014</v>
      </c>
      <c r="D64" s="94">
        <v>6060</v>
      </c>
      <c r="E64" s="98" t="s">
        <v>234</v>
      </c>
      <c r="F64" s="99">
        <f>SUM(G64:H64)</f>
        <v>550000</v>
      </c>
      <c r="G64" s="99">
        <f>250000</f>
        <v>250000</v>
      </c>
      <c r="H64" s="99">
        <v>300000</v>
      </c>
      <c r="I64" s="100"/>
      <c r="J64" s="100"/>
      <c r="K64" s="101"/>
      <c r="L64" s="215"/>
      <c r="M64" s="103"/>
    </row>
    <row r="65" spans="1:15" s="118" customFormat="1" ht="35.1" customHeight="1" thickBot="1">
      <c r="A65" s="337" t="s">
        <v>235</v>
      </c>
      <c r="B65" s="337"/>
      <c r="C65" s="337"/>
      <c r="D65" s="337"/>
      <c r="E65" s="337"/>
      <c r="F65" s="151">
        <f>SUM(F7,F12,F19,F28,F38,F46,F51,F56,F63)</f>
        <v>13451596</v>
      </c>
      <c r="G65" s="151">
        <f>SUM(G7,G12,G19,G28,G38,G46,G51,G56,G63)</f>
        <v>4519640</v>
      </c>
      <c r="H65" s="151">
        <f>SUM(H7,H12,H19,H28,H38,H46,H51,H56,H63)</f>
        <v>4221600</v>
      </c>
      <c r="I65" s="151">
        <f>SUM(I7,I12,I19,I28,I38,I46,I51,I56,I63)</f>
        <v>0</v>
      </c>
      <c r="J65" s="151">
        <f>SUM(J7,J12,J19,J28,J38,J46,J51,J56,J63)</f>
        <v>4710356</v>
      </c>
      <c r="K65" s="152"/>
      <c r="L65" s="153"/>
      <c r="M65" s="117"/>
      <c r="N65" s="154"/>
      <c r="O65" s="154"/>
    </row>
    <row r="66" spans="1:15" s="157" customFormat="1" ht="28.5" customHeight="1" thickBot="1">
      <c r="A66" s="94" t="s">
        <v>261</v>
      </c>
      <c r="B66" s="94">
        <v>710</v>
      </c>
      <c r="C66" s="94">
        <v>71012</v>
      </c>
      <c r="D66" s="94">
        <v>6060</v>
      </c>
      <c r="E66" s="111" t="s">
        <v>237</v>
      </c>
      <c r="F66" s="99">
        <f>G66</f>
        <v>45000</v>
      </c>
      <c r="G66" s="99">
        <v>45000</v>
      </c>
      <c r="H66" s="99"/>
      <c r="I66" s="111"/>
      <c r="J66" s="111"/>
      <c r="K66" s="113"/>
      <c r="L66" s="155"/>
      <c r="M66" s="156"/>
    </row>
    <row r="67" spans="1:15" s="121" customFormat="1" ht="30" customHeight="1" thickBot="1">
      <c r="A67" s="94" t="s">
        <v>264</v>
      </c>
      <c r="B67" s="94">
        <v>710</v>
      </c>
      <c r="C67" s="94">
        <v>71012</v>
      </c>
      <c r="D67" s="94">
        <v>6060</v>
      </c>
      <c r="E67" s="111" t="s">
        <v>239</v>
      </c>
      <c r="F67" s="99">
        <f>G67</f>
        <v>110000</v>
      </c>
      <c r="G67" s="99">
        <v>110000</v>
      </c>
      <c r="H67" s="99"/>
      <c r="I67" s="111"/>
      <c r="J67" s="111"/>
      <c r="K67" s="113"/>
      <c r="L67" s="211"/>
      <c r="M67" s="120"/>
    </row>
    <row r="68" spans="1:15" s="121" customFormat="1" ht="35.1" customHeight="1" thickBot="1">
      <c r="A68" s="337" t="s">
        <v>240</v>
      </c>
      <c r="B68" s="337"/>
      <c r="C68" s="337"/>
      <c r="D68" s="337"/>
      <c r="E68" s="337"/>
      <c r="F68" s="151">
        <f>SUM(F66:F67)</f>
        <v>155000</v>
      </c>
      <c r="G68" s="151">
        <f>SUM(G66:G67)</f>
        <v>155000</v>
      </c>
      <c r="H68" s="151">
        <f>H66</f>
        <v>0</v>
      </c>
      <c r="I68" s="151"/>
      <c r="J68" s="151"/>
      <c r="K68" s="152"/>
      <c r="L68" s="158"/>
      <c r="M68" s="120"/>
    </row>
    <row r="69" spans="1:15" s="121" customFormat="1" ht="45" customHeight="1" thickBot="1">
      <c r="A69" s="94" t="s">
        <v>269</v>
      </c>
      <c r="B69" s="94">
        <v>710</v>
      </c>
      <c r="C69" s="94">
        <v>71095</v>
      </c>
      <c r="D69" s="94">
        <v>6639</v>
      </c>
      <c r="E69" s="98" t="s">
        <v>141</v>
      </c>
      <c r="F69" s="99">
        <f>G69</f>
        <v>89666</v>
      </c>
      <c r="G69" s="99">
        <f>97666-8000</f>
        <v>89666</v>
      </c>
      <c r="H69" s="99"/>
      <c r="I69" s="99"/>
      <c r="J69" s="99"/>
      <c r="K69" s="113"/>
      <c r="L69" s="159" t="s">
        <v>157</v>
      </c>
      <c r="M69" s="120"/>
    </row>
    <row r="70" spans="1:15" s="121" customFormat="1" ht="35.1" customHeight="1" thickBot="1">
      <c r="A70" s="341" t="s">
        <v>242</v>
      </c>
      <c r="B70" s="342"/>
      <c r="C70" s="342"/>
      <c r="D70" s="342"/>
      <c r="E70" s="343"/>
      <c r="F70" s="179">
        <f>SUM(F69)</f>
        <v>89666</v>
      </c>
      <c r="G70" s="222">
        <f>SUM(G69)</f>
        <v>89666</v>
      </c>
      <c r="H70" s="179"/>
      <c r="I70" s="179"/>
      <c r="J70" s="179"/>
      <c r="K70" s="181"/>
      <c r="L70" s="160"/>
      <c r="M70" s="120"/>
    </row>
    <row r="71" spans="1:15" s="121" customFormat="1" ht="37.5" customHeight="1" thickBot="1">
      <c r="A71" s="217" t="s">
        <v>273</v>
      </c>
      <c r="B71" s="217">
        <v>750</v>
      </c>
      <c r="C71" s="217">
        <v>75011</v>
      </c>
      <c r="D71" s="217">
        <v>6060</v>
      </c>
      <c r="E71" s="218" t="s">
        <v>300</v>
      </c>
      <c r="F71" s="221">
        <f>SUM(G71:I71)</f>
        <v>15000</v>
      </c>
      <c r="G71" s="221">
        <v>0</v>
      </c>
      <c r="H71" s="221">
        <v>15000</v>
      </c>
      <c r="I71" s="221"/>
      <c r="J71" s="221"/>
      <c r="K71" s="217"/>
      <c r="L71" s="214"/>
      <c r="M71" s="120"/>
    </row>
    <row r="72" spans="1:15" s="121" customFormat="1" ht="35.1" customHeight="1" thickBot="1">
      <c r="A72" s="341" t="s">
        <v>301</v>
      </c>
      <c r="B72" s="342"/>
      <c r="C72" s="342"/>
      <c r="D72" s="342"/>
      <c r="E72" s="343"/>
      <c r="F72" s="179">
        <f>F71</f>
        <v>15000</v>
      </c>
      <c r="G72" s="179">
        <f>G71</f>
        <v>0</v>
      </c>
      <c r="H72" s="179">
        <f>H71</f>
        <v>15000</v>
      </c>
      <c r="I72" s="179"/>
      <c r="J72" s="179"/>
      <c r="K72" s="181"/>
      <c r="L72" s="160"/>
      <c r="M72" s="120"/>
    </row>
    <row r="73" spans="1:15" s="121" customFormat="1" ht="39" customHeight="1" thickBot="1">
      <c r="A73" s="217" t="s">
        <v>276</v>
      </c>
      <c r="B73" s="217">
        <v>750</v>
      </c>
      <c r="C73" s="217">
        <v>75019</v>
      </c>
      <c r="D73" s="217">
        <v>6050</v>
      </c>
      <c r="E73" s="218" t="s">
        <v>244</v>
      </c>
      <c r="F73" s="221">
        <f>SUM(G73:I73)</f>
        <v>50000</v>
      </c>
      <c r="G73" s="221">
        <v>50000</v>
      </c>
      <c r="H73" s="221">
        <v>0</v>
      </c>
      <c r="I73" s="219"/>
      <c r="J73" s="219"/>
      <c r="K73" s="226"/>
      <c r="L73" s="160"/>
      <c r="M73" s="120"/>
    </row>
    <row r="74" spans="1:15" s="121" customFormat="1" ht="35.1" customHeight="1" thickBot="1">
      <c r="A74" s="344" t="s">
        <v>245</v>
      </c>
      <c r="B74" s="345"/>
      <c r="C74" s="346"/>
      <c r="D74" s="346"/>
      <c r="E74" s="347"/>
      <c r="F74" s="188">
        <f>SUM(F73)</f>
        <v>50000</v>
      </c>
      <c r="G74" s="188">
        <f>SUM(G73)</f>
        <v>50000</v>
      </c>
      <c r="H74" s="188">
        <f>SUM(H73)</f>
        <v>0</v>
      </c>
      <c r="I74" s="188"/>
      <c r="J74" s="225"/>
      <c r="K74" s="227"/>
      <c r="L74" s="220"/>
      <c r="M74" s="120"/>
    </row>
    <row r="75" spans="1:15" s="92" customFormat="1" ht="57.75" customHeight="1" thickBot="1">
      <c r="A75" s="94" t="s">
        <v>278</v>
      </c>
      <c r="B75" s="94">
        <v>750</v>
      </c>
      <c r="C75" s="94">
        <v>75020</v>
      </c>
      <c r="D75" s="94">
        <v>6050</v>
      </c>
      <c r="E75" s="98" t="s">
        <v>247</v>
      </c>
      <c r="F75" s="99">
        <f>SUM(G75:H75)</f>
        <v>1300000</v>
      </c>
      <c r="G75" s="99">
        <v>0</v>
      </c>
      <c r="H75" s="99">
        <f>1000000+300000</f>
        <v>1300000</v>
      </c>
      <c r="I75" s="111"/>
      <c r="J75" s="111"/>
      <c r="K75" s="243"/>
      <c r="L75" s="162" t="s">
        <v>157</v>
      </c>
      <c r="M75" s="91"/>
    </row>
    <row r="76" spans="1:15" s="92" customFormat="1" ht="46.9" customHeight="1" thickBot="1">
      <c r="A76" s="94" t="s">
        <v>281</v>
      </c>
      <c r="B76" s="94">
        <v>750</v>
      </c>
      <c r="C76" s="94">
        <v>75020</v>
      </c>
      <c r="D76" s="94">
        <v>6050</v>
      </c>
      <c r="E76" s="98" t="s">
        <v>249</v>
      </c>
      <c r="F76" s="99">
        <f>SUM(G76:H76)</f>
        <v>820700</v>
      </c>
      <c r="G76" s="99">
        <v>0</v>
      </c>
      <c r="H76" s="99">
        <v>820700</v>
      </c>
      <c r="I76" s="111"/>
      <c r="J76" s="111"/>
      <c r="K76" s="113"/>
      <c r="L76" s="163" t="s">
        <v>157</v>
      </c>
      <c r="M76" s="91"/>
    </row>
    <row r="77" spans="1:15" s="157" customFormat="1" ht="35.25" customHeight="1" thickBot="1">
      <c r="A77" s="337" t="s">
        <v>250</v>
      </c>
      <c r="B77" s="337"/>
      <c r="C77" s="337"/>
      <c r="D77" s="337"/>
      <c r="E77" s="337"/>
      <c r="F77" s="151">
        <f>SUM(F75:F76)</f>
        <v>2120700</v>
      </c>
      <c r="G77" s="151">
        <f>SUM(G75:G76)</f>
        <v>0</v>
      </c>
      <c r="H77" s="151">
        <f>SUM(H75:H76)</f>
        <v>2120700</v>
      </c>
      <c r="I77" s="164"/>
      <c r="J77" s="164"/>
      <c r="K77" s="152"/>
      <c r="L77" s="165"/>
      <c r="M77" s="156"/>
    </row>
    <row r="78" spans="1:15" s="121" customFormat="1" ht="51" customHeight="1" thickBot="1">
      <c r="A78" s="94" t="s">
        <v>289</v>
      </c>
      <c r="B78" s="94">
        <v>750</v>
      </c>
      <c r="C78" s="94">
        <v>75095</v>
      </c>
      <c r="D78" s="94">
        <v>6639</v>
      </c>
      <c r="E78" s="98" t="s">
        <v>382</v>
      </c>
      <c r="F78" s="99">
        <f>G78</f>
        <v>8000</v>
      </c>
      <c r="G78" s="99">
        <v>8000</v>
      </c>
      <c r="H78" s="99"/>
      <c r="I78" s="99"/>
      <c r="J78" s="99"/>
      <c r="K78" s="113"/>
      <c r="L78" s="159" t="s">
        <v>157</v>
      </c>
      <c r="M78" s="120"/>
    </row>
    <row r="79" spans="1:15" s="121" customFormat="1" ht="35.1" customHeight="1" thickBot="1">
      <c r="A79" s="341" t="s">
        <v>380</v>
      </c>
      <c r="B79" s="342"/>
      <c r="C79" s="342"/>
      <c r="D79" s="342"/>
      <c r="E79" s="343"/>
      <c r="F79" s="179">
        <f>SUM(F78)</f>
        <v>8000</v>
      </c>
      <c r="G79" s="179">
        <f>SUM(G78)</f>
        <v>8000</v>
      </c>
      <c r="H79" s="179"/>
      <c r="I79" s="179"/>
      <c r="J79" s="179"/>
      <c r="K79" s="181"/>
      <c r="L79" s="160"/>
      <c r="M79" s="120"/>
    </row>
    <row r="80" spans="1:15" s="121" customFormat="1" ht="45" customHeight="1" thickBot="1">
      <c r="A80" s="94" t="s">
        <v>365</v>
      </c>
      <c r="B80" s="94">
        <v>754</v>
      </c>
      <c r="C80" s="94">
        <v>75404</v>
      </c>
      <c r="D80" s="94">
        <v>6170</v>
      </c>
      <c r="E80" s="111" t="s">
        <v>288</v>
      </c>
      <c r="F80" s="99">
        <f>G80</f>
        <v>131610</v>
      </c>
      <c r="G80" s="99">
        <v>131610</v>
      </c>
      <c r="H80" s="99"/>
      <c r="I80" s="111"/>
      <c r="J80" s="111"/>
      <c r="K80" s="113"/>
      <c r="L80" s="207"/>
      <c r="M80" s="120"/>
    </row>
    <row r="81" spans="1:14" s="157" customFormat="1" ht="35.25" customHeight="1" thickBot="1">
      <c r="A81" s="348" t="s">
        <v>252</v>
      </c>
      <c r="B81" s="349"/>
      <c r="C81" s="349"/>
      <c r="D81" s="349"/>
      <c r="E81" s="350"/>
      <c r="F81" s="151">
        <f>F80</f>
        <v>131610</v>
      </c>
      <c r="G81" s="151">
        <f>G80</f>
        <v>131610</v>
      </c>
      <c r="H81" s="151"/>
      <c r="I81" s="164"/>
      <c r="J81" s="164"/>
      <c r="K81" s="152"/>
      <c r="L81" s="165"/>
      <c r="M81" s="156"/>
    </row>
    <row r="82" spans="1:14" s="121" customFormat="1" ht="35.1" customHeight="1" thickBot="1">
      <c r="A82" s="94" t="s">
        <v>366</v>
      </c>
      <c r="B82" s="94">
        <v>754</v>
      </c>
      <c r="C82" s="94">
        <v>75410</v>
      </c>
      <c r="D82" s="94">
        <v>6170</v>
      </c>
      <c r="E82" s="98" t="s">
        <v>254</v>
      </c>
      <c r="F82" s="99">
        <f>G82</f>
        <v>30000</v>
      </c>
      <c r="G82" s="99">
        <v>30000</v>
      </c>
      <c r="H82" s="99"/>
      <c r="I82" s="111"/>
      <c r="J82" s="112"/>
      <c r="K82" s="113"/>
      <c r="L82" s="166"/>
      <c r="M82" s="120"/>
    </row>
    <row r="83" spans="1:14" s="157" customFormat="1" ht="35.1" customHeight="1" thickBot="1">
      <c r="A83" s="348" t="s">
        <v>255</v>
      </c>
      <c r="B83" s="349"/>
      <c r="C83" s="349"/>
      <c r="D83" s="349"/>
      <c r="E83" s="350"/>
      <c r="F83" s="151">
        <f>SUM(F82:F82)</f>
        <v>30000</v>
      </c>
      <c r="G83" s="151">
        <f>SUM(G82:G82)</f>
        <v>30000</v>
      </c>
      <c r="H83" s="151"/>
      <c r="I83" s="164"/>
      <c r="J83" s="151"/>
      <c r="K83" s="152"/>
      <c r="L83" s="165"/>
      <c r="M83" s="156"/>
    </row>
    <row r="84" spans="1:14" s="168" customFormat="1" ht="34.5" customHeight="1" thickBot="1">
      <c r="A84" s="94" t="s">
        <v>367</v>
      </c>
      <c r="B84" s="94">
        <v>758</v>
      </c>
      <c r="C84" s="94">
        <v>75818</v>
      </c>
      <c r="D84" s="94">
        <v>6800</v>
      </c>
      <c r="E84" s="98" t="s">
        <v>257</v>
      </c>
      <c r="F84" s="99">
        <f>G84</f>
        <v>1083160</v>
      </c>
      <c r="G84" s="99">
        <f>500000+820000+1493770-110000-131610-1000000-489000</f>
        <v>1083160</v>
      </c>
      <c r="H84" s="99"/>
      <c r="I84" s="111"/>
      <c r="J84" s="111"/>
      <c r="K84" s="113"/>
      <c r="L84" s="216"/>
      <c r="M84" s="167"/>
    </row>
    <row r="85" spans="1:14" s="121" customFormat="1" ht="35.1" customHeight="1" thickBot="1">
      <c r="A85" s="337" t="s">
        <v>258</v>
      </c>
      <c r="B85" s="337"/>
      <c r="C85" s="337"/>
      <c r="D85" s="337"/>
      <c r="E85" s="337"/>
      <c r="F85" s="151">
        <f>SUM(F84)</f>
        <v>1083160</v>
      </c>
      <c r="G85" s="151">
        <f>SUM(G84)</f>
        <v>1083160</v>
      </c>
      <c r="H85" s="151">
        <f>SUM(H84)</f>
        <v>0</v>
      </c>
      <c r="I85" s="164"/>
      <c r="J85" s="164"/>
      <c r="K85" s="152"/>
      <c r="L85" s="169"/>
      <c r="M85" s="120"/>
    </row>
    <row r="86" spans="1:14" s="92" customFormat="1" ht="37.5" customHeight="1" thickBot="1">
      <c r="A86" s="93" t="s">
        <v>368</v>
      </c>
      <c r="B86" s="94">
        <v>801</v>
      </c>
      <c r="C86" s="94">
        <v>80120</v>
      </c>
      <c r="D86" s="94">
        <v>6580</v>
      </c>
      <c r="E86" s="111" t="s">
        <v>260</v>
      </c>
      <c r="F86" s="99">
        <f>SUM(G86:H86)</f>
        <v>1000000</v>
      </c>
      <c r="G86" s="99"/>
      <c r="H86" s="99">
        <v>1000000</v>
      </c>
      <c r="I86" s="111"/>
      <c r="J86" s="112"/>
      <c r="K86" s="113"/>
      <c r="L86" s="163" t="s">
        <v>157</v>
      </c>
      <c r="M86" s="91"/>
    </row>
    <row r="87" spans="1:14" s="92" customFormat="1" ht="37.5" customHeight="1" thickBot="1">
      <c r="A87" s="251" t="s">
        <v>369</v>
      </c>
      <c r="B87" s="252">
        <v>801</v>
      </c>
      <c r="C87" s="252">
        <v>80120</v>
      </c>
      <c r="D87" s="252">
        <v>6580</v>
      </c>
      <c r="E87" s="253" t="s">
        <v>262</v>
      </c>
      <c r="F87" s="254">
        <f>SUM(G87:I87)</f>
        <v>266700</v>
      </c>
      <c r="G87" s="254">
        <v>79000</v>
      </c>
      <c r="H87" s="254">
        <v>187700</v>
      </c>
      <c r="I87" s="253"/>
      <c r="J87" s="255"/>
      <c r="K87" s="256"/>
      <c r="L87" s="163" t="s">
        <v>157</v>
      </c>
      <c r="M87" s="91"/>
    </row>
    <row r="88" spans="1:14" s="171" customFormat="1" ht="35.1" customHeight="1" thickBot="1">
      <c r="A88" s="337" t="s">
        <v>263</v>
      </c>
      <c r="B88" s="337"/>
      <c r="C88" s="337"/>
      <c r="D88" s="337"/>
      <c r="E88" s="337"/>
      <c r="F88" s="151">
        <f>SUM(F86:F87)</f>
        <v>1266700</v>
      </c>
      <c r="G88" s="151">
        <f>SUM(G86:G87)</f>
        <v>79000</v>
      </c>
      <c r="H88" s="151">
        <f>SUM(H86:H87)</f>
        <v>1187700</v>
      </c>
      <c r="I88" s="164"/>
      <c r="J88" s="151"/>
      <c r="K88" s="152"/>
      <c r="L88" s="166"/>
      <c r="M88" s="170"/>
    </row>
    <row r="89" spans="1:14" s="92" customFormat="1" ht="45" customHeight="1" thickBot="1">
      <c r="A89" s="303" t="s">
        <v>370</v>
      </c>
      <c r="B89" s="252">
        <v>851</v>
      </c>
      <c r="C89" s="252">
        <v>85111</v>
      </c>
      <c r="D89" s="252">
        <v>6010</v>
      </c>
      <c r="E89" s="253" t="s">
        <v>265</v>
      </c>
      <c r="F89" s="254">
        <f>SUM(G89:H89)</f>
        <v>5066600</v>
      </c>
      <c r="G89" s="254">
        <v>2566600</v>
      </c>
      <c r="H89" s="254">
        <v>2500000</v>
      </c>
      <c r="I89" s="304"/>
      <c r="J89" s="304"/>
      <c r="K89" s="305"/>
      <c r="L89" s="172"/>
      <c r="M89" s="91"/>
    </row>
    <row r="90" spans="1:14" s="92" customFormat="1" ht="54.75" customHeight="1" thickBot="1">
      <c r="A90" s="245" t="s">
        <v>371</v>
      </c>
      <c r="B90" s="246">
        <v>851</v>
      </c>
      <c r="C90" s="246">
        <v>85111</v>
      </c>
      <c r="D90" s="246">
        <v>6230</v>
      </c>
      <c r="E90" s="247" t="s">
        <v>384</v>
      </c>
      <c r="F90" s="248">
        <v>5700000</v>
      </c>
      <c r="G90" s="248"/>
      <c r="H90" s="248"/>
      <c r="I90" s="247"/>
      <c r="J90" s="249" t="s">
        <v>385</v>
      </c>
      <c r="K90" s="250"/>
      <c r="L90" s="244"/>
      <c r="M90" s="91"/>
    </row>
    <row r="91" spans="1:14" s="171" customFormat="1" ht="35.1" customHeight="1" thickBot="1">
      <c r="A91" s="337" t="s">
        <v>266</v>
      </c>
      <c r="B91" s="337"/>
      <c r="C91" s="337"/>
      <c r="D91" s="337"/>
      <c r="E91" s="337"/>
      <c r="F91" s="151">
        <f>SUM(F89:F90)</f>
        <v>10766600</v>
      </c>
      <c r="G91" s="151">
        <f t="shared" ref="G91" si="12">SUM(G89:G90)</f>
        <v>2566600</v>
      </c>
      <c r="H91" s="151">
        <f>SUM(H89:H90)</f>
        <v>2500000</v>
      </c>
      <c r="I91" s="151">
        <f>SUM(I89:I89)</f>
        <v>0</v>
      </c>
      <c r="J91" s="151">
        <v>5700000</v>
      </c>
      <c r="K91" s="151"/>
      <c r="L91" s="166"/>
      <c r="M91" s="170"/>
      <c r="N91" s="173"/>
    </row>
    <row r="92" spans="1:14" s="176" customFormat="1" ht="42" hidden="1" customHeight="1">
      <c r="A92" s="94"/>
      <c r="B92" s="94">
        <v>851</v>
      </c>
      <c r="C92" s="94">
        <v>85149</v>
      </c>
      <c r="D92" s="94">
        <v>6230</v>
      </c>
      <c r="E92" s="98" t="s">
        <v>267</v>
      </c>
      <c r="F92" s="174">
        <f>G92</f>
        <v>0</v>
      </c>
      <c r="G92" s="174">
        <v>0</v>
      </c>
      <c r="H92" s="99"/>
      <c r="I92" s="111"/>
      <c r="J92" s="111"/>
      <c r="K92" s="113"/>
      <c r="L92" s="166"/>
      <c r="M92" s="175"/>
    </row>
    <row r="93" spans="1:14" s="171" customFormat="1" ht="42" hidden="1" customHeight="1">
      <c r="A93" s="337" t="s">
        <v>268</v>
      </c>
      <c r="B93" s="337"/>
      <c r="C93" s="337"/>
      <c r="D93" s="337"/>
      <c r="E93" s="337"/>
      <c r="F93" s="151">
        <f>F92</f>
        <v>0</v>
      </c>
      <c r="G93" s="151">
        <f>G92</f>
        <v>0</v>
      </c>
      <c r="H93" s="151"/>
      <c r="I93" s="164"/>
      <c r="J93" s="164"/>
      <c r="K93" s="152"/>
      <c r="L93" s="166"/>
      <c r="M93" s="170"/>
    </row>
    <row r="94" spans="1:14" s="171" customFormat="1" ht="42" customHeight="1" thickBot="1">
      <c r="A94" s="94" t="s">
        <v>372</v>
      </c>
      <c r="B94" s="94">
        <v>852</v>
      </c>
      <c r="C94" s="94">
        <v>85202</v>
      </c>
      <c r="D94" s="94">
        <v>6050</v>
      </c>
      <c r="E94" s="98" t="s">
        <v>270</v>
      </c>
      <c r="F94" s="99">
        <f>G94</f>
        <v>47000</v>
      </c>
      <c r="G94" s="99">
        <v>47000</v>
      </c>
      <c r="H94" s="161"/>
      <c r="I94" s="108"/>
      <c r="J94" s="108"/>
      <c r="K94" s="110"/>
      <c r="L94" s="166"/>
      <c r="M94" s="170"/>
    </row>
    <row r="95" spans="1:14" s="171" customFormat="1" ht="42" customHeight="1" thickBot="1">
      <c r="A95" s="348" t="s">
        <v>271</v>
      </c>
      <c r="B95" s="349"/>
      <c r="C95" s="349"/>
      <c r="D95" s="349"/>
      <c r="E95" s="350"/>
      <c r="F95" s="151">
        <f>SUM(F92:F94)</f>
        <v>47000</v>
      </c>
      <c r="G95" s="151">
        <f>SUM(G92:G94)</f>
        <v>47000</v>
      </c>
      <c r="H95" s="151"/>
      <c r="I95" s="164"/>
      <c r="J95" s="164"/>
      <c r="K95" s="152"/>
      <c r="L95" s="166"/>
      <c r="M95" s="170" t="s">
        <v>272</v>
      </c>
    </row>
    <row r="96" spans="1:14" s="128" customFormat="1" ht="38.25" customHeight="1" thickBot="1">
      <c r="A96" s="94" t="s">
        <v>373</v>
      </c>
      <c r="B96" s="94">
        <v>852</v>
      </c>
      <c r="C96" s="95">
        <v>85203</v>
      </c>
      <c r="D96" s="95">
        <v>6060</v>
      </c>
      <c r="E96" s="144" t="s">
        <v>274</v>
      </c>
      <c r="F96" s="145">
        <f>SUM(G96:H96)</f>
        <v>50000</v>
      </c>
      <c r="G96" s="145">
        <v>0</v>
      </c>
      <c r="H96" s="145">
        <v>50000</v>
      </c>
      <c r="I96" s="177"/>
      <c r="J96" s="177"/>
      <c r="K96" s="178"/>
      <c r="L96" s="166"/>
      <c r="M96" s="127"/>
    </row>
    <row r="97" spans="1:14" s="128" customFormat="1" ht="35.1" customHeight="1" thickBot="1">
      <c r="A97" s="348" t="s">
        <v>275</v>
      </c>
      <c r="B97" s="349"/>
      <c r="C97" s="349"/>
      <c r="D97" s="349"/>
      <c r="E97" s="350"/>
      <c r="F97" s="151">
        <f>SUM(F96:F96)</f>
        <v>50000</v>
      </c>
      <c r="G97" s="151">
        <f>SUM(G96:G96)</f>
        <v>0</v>
      </c>
      <c r="H97" s="151">
        <f>SUM(H96:H96)</f>
        <v>50000</v>
      </c>
      <c r="I97" s="164"/>
      <c r="J97" s="164"/>
      <c r="K97" s="152"/>
      <c r="L97" s="166"/>
      <c r="M97" s="127"/>
    </row>
    <row r="98" spans="1:14" s="92" customFormat="1" ht="45.75" customHeight="1" thickBot="1">
      <c r="A98" s="94" t="s">
        <v>374</v>
      </c>
      <c r="B98" s="94">
        <v>854</v>
      </c>
      <c r="C98" s="94">
        <v>85403</v>
      </c>
      <c r="D98" s="94">
        <v>6050</v>
      </c>
      <c r="E98" s="98" t="s">
        <v>277</v>
      </c>
      <c r="F98" s="99">
        <f>SUM(G98:I98)</f>
        <v>700000</v>
      </c>
      <c r="G98" s="312"/>
      <c r="H98" s="312">
        <v>700000</v>
      </c>
      <c r="I98" s="313"/>
      <c r="J98" s="314"/>
      <c r="K98" s="315"/>
      <c r="L98" s="311"/>
      <c r="M98" s="91"/>
    </row>
    <row r="99" spans="1:14" s="92" customFormat="1" ht="35.1" customHeight="1" thickBot="1">
      <c r="A99" s="94" t="s">
        <v>381</v>
      </c>
      <c r="B99" s="94">
        <v>854</v>
      </c>
      <c r="C99" s="94">
        <v>85403</v>
      </c>
      <c r="D99" s="94">
        <v>6060</v>
      </c>
      <c r="E99" s="98" t="s">
        <v>279</v>
      </c>
      <c r="F99" s="99">
        <f>G99</f>
        <v>20000</v>
      </c>
      <c r="G99" s="99">
        <v>20000</v>
      </c>
      <c r="H99" s="99"/>
      <c r="I99" s="111"/>
      <c r="J99" s="111"/>
      <c r="K99" s="113"/>
      <c r="L99" s="158"/>
      <c r="M99" s="91"/>
    </row>
    <row r="100" spans="1:14" s="128" customFormat="1" ht="35.1" customHeight="1" thickBot="1">
      <c r="A100" s="341" t="s">
        <v>280</v>
      </c>
      <c r="B100" s="342"/>
      <c r="C100" s="342"/>
      <c r="D100" s="342"/>
      <c r="E100" s="343"/>
      <c r="F100" s="179">
        <f>SUM(F98:F99)</f>
        <v>720000</v>
      </c>
      <c r="G100" s="179">
        <f>SUM(G98:G99)</f>
        <v>20000</v>
      </c>
      <c r="H100" s="179">
        <f>SUM(H98:H99)</f>
        <v>700000</v>
      </c>
      <c r="I100" s="180"/>
      <c r="J100" s="179"/>
      <c r="K100" s="181"/>
      <c r="L100" s="158"/>
      <c r="M100" s="127"/>
    </row>
    <row r="101" spans="1:14" s="92" customFormat="1" ht="35.1" customHeight="1" thickBot="1">
      <c r="A101" s="182" t="s">
        <v>387</v>
      </c>
      <c r="B101" s="182">
        <v>855</v>
      </c>
      <c r="C101" s="182">
        <v>85510</v>
      </c>
      <c r="D101" s="182">
        <v>6050</v>
      </c>
      <c r="E101" s="183" t="s">
        <v>282</v>
      </c>
      <c r="F101" s="184">
        <f>G101</f>
        <v>50000</v>
      </c>
      <c r="G101" s="184">
        <v>50000</v>
      </c>
      <c r="H101" s="184"/>
      <c r="I101" s="185"/>
      <c r="J101" s="185"/>
      <c r="K101" s="186"/>
      <c r="L101" s="187"/>
      <c r="M101" s="91"/>
    </row>
    <row r="102" spans="1:14" s="128" customFormat="1" ht="35.1" customHeight="1" thickBot="1">
      <c r="A102" s="341" t="s">
        <v>283</v>
      </c>
      <c r="B102" s="342"/>
      <c r="C102" s="342"/>
      <c r="D102" s="342"/>
      <c r="E102" s="343"/>
      <c r="F102" s="188">
        <f>F101</f>
        <v>50000</v>
      </c>
      <c r="G102" s="188">
        <f>G101</f>
        <v>50000</v>
      </c>
      <c r="H102" s="188"/>
      <c r="I102" s="189"/>
      <c r="J102" s="189"/>
      <c r="K102" s="190"/>
      <c r="L102" s="158"/>
      <c r="M102" s="127"/>
    </row>
    <row r="103" spans="1:14" s="195" customFormat="1" ht="36" customHeight="1" thickBot="1">
      <c r="A103" s="351" t="s">
        <v>284</v>
      </c>
      <c r="B103" s="352"/>
      <c r="C103" s="352"/>
      <c r="D103" s="352"/>
      <c r="E103" s="353"/>
      <c r="F103" s="191">
        <f>F65+F68+F70+F74+F77+F81+F79+F83+F85+F88+F91+F72+F95+F97+F100+F102</f>
        <v>30035032</v>
      </c>
      <c r="G103" s="191">
        <f>G65+G68+G70+G74+G77+G81+G79+G83+G85+G88+G91+G72+G95+G97+G100+G102</f>
        <v>8829676</v>
      </c>
      <c r="H103" s="191">
        <f>H65+H68+H70+H74+H77+H81+H79+H83+H85+H88+H91+H72+H95+H97+H100+H102</f>
        <v>10795000</v>
      </c>
      <c r="I103" s="191">
        <f>I65+I68+I70+I74+I77+I81+I79+I83+I85+I88+I91+I72+I95+I97+I100+I102</f>
        <v>0</v>
      </c>
      <c r="J103" s="191">
        <f>J65+J68+J70+J74+J77+J81+J79+J83+J85+J88+J91+J72+J95+J97+J100+J102</f>
        <v>10410356</v>
      </c>
      <c r="K103" s="192"/>
      <c r="L103" s="193"/>
      <c r="M103" s="194"/>
      <c r="N103" s="309"/>
    </row>
    <row r="104" spans="1:14" s="128" customFormat="1" ht="27" customHeight="1">
      <c r="A104" s="196" t="s">
        <v>285</v>
      </c>
      <c r="B104" s="197"/>
      <c r="C104" s="197"/>
      <c r="D104" s="197"/>
      <c r="E104" s="67"/>
      <c r="F104" s="198"/>
      <c r="G104" s="198"/>
      <c r="H104" s="198"/>
      <c r="I104" s="197"/>
      <c r="J104" s="197"/>
      <c r="K104" s="199"/>
      <c r="L104" s="200"/>
      <c r="M104" s="127"/>
    </row>
    <row r="105" spans="1:14" s="104" customFormat="1" ht="20.25" customHeight="1">
      <c r="A105" s="196" t="s">
        <v>286</v>
      </c>
      <c r="B105" s="197"/>
      <c r="C105" s="197"/>
      <c r="D105" s="197"/>
      <c r="E105" s="67"/>
      <c r="F105" s="197"/>
      <c r="G105" s="197"/>
      <c r="H105" s="197"/>
      <c r="I105" s="197"/>
      <c r="J105" s="198"/>
      <c r="K105" s="199"/>
      <c r="L105" s="200"/>
      <c r="M105" s="103"/>
    </row>
    <row r="106" spans="1:14" s="128" customFormat="1" ht="21" customHeight="1">
      <c r="A106" s="196" t="s">
        <v>383</v>
      </c>
      <c r="B106" s="197"/>
      <c r="C106" s="197"/>
      <c r="D106" s="197"/>
      <c r="E106" s="67"/>
      <c r="F106" s="198"/>
      <c r="G106" s="197"/>
      <c r="H106" s="197"/>
      <c r="I106" s="197"/>
      <c r="J106" s="197"/>
      <c r="K106" s="199"/>
      <c r="L106" s="200"/>
      <c r="M106" s="127"/>
    </row>
    <row r="107" spans="1:14" s="128" customFormat="1" ht="27" customHeight="1">
      <c r="A107" s="66"/>
      <c r="B107" s="66"/>
      <c r="C107" s="67"/>
      <c r="D107" s="67"/>
      <c r="E107" s="67"/>
      <c r="F107" s="67"/>
      <c r="G107" s="67"/>
      <c r="H107" s="67"/>
      <c r="I107" s="201"/>
      <c r="J107" s="201"/>
      <c r="K107" s="68"/>
      <c r="L107" s="64"/>
      <c r="M107" s="127"/>
    </row>
    <row r="108" spans="1:14" s="121" customFormat="1" ht="28.5" customHeight="1">
      <c r="A108" s="66"/>
      <c r="B108" s="66"/>
      <c r="C108" s="67"/>
      <c r="D108" s="67"/>
      <c r="E108" s="67"/>
      <c r="F108" s="201"/>
      <c r="G108" s="67"/>
      <c r="H108" s="67"/>
      <c r="I108" s="67"/>
      <c r="J108" s="67"/>
      <c r="K108" s="68"/>
      <c r="L108" s="64"/>
      <c r="M108" s="120"/>
    </row>
    <row r="109" spans="1:14" s="128" customFormat="1" ht="30" customHeight="1">
      <c r="A109" s="61"/>
      <c r="B109" s="61"/>
      <c r="C109" s="62"/>
      <c r="D109" s="62"/>
      <c r="E109" s="62"/>
      <c r="F109" s="62"/>
      <c r="G109" s="62"/>
      <c r="H109" s="202"/>
      <c r="I109" s="62"/>
      <c r="J109" s="202"/>
      <c r="K109" s="63"/>
      <c r="L109" s="64"/>
      <c r="M109" s="127"/>
    </row>
    <row r="110" spans="1:14" s="80" customFormat="1" ht="27" customHeight="1">
      <c r="A110" s="61"/>
      <c r="B110" s="61"/>
      <c r="C110" s="62"/>
      <c r="D110" s="62"/>
      <c r="E110" s="62"/>
      <c r="F110" s="62"/>
      <c r="G110" s="62"/>
      <c r="H110" s="62"/>
      <c r="I110" s="62"/>
      <c r="J110" s="62"/>
      <c r="K110" s="63"/>
      <c r="L110" s="64"/>
      <c r="M110" s="79"/>
    </row>
    <row r="112" spans="1:14" s="204" customFormat="1" ht="12.75" customHeight="1">
      <c r="A112" s="61"/>
      <c r="B112" s="61"/>
      <c r="C112" s="62"/>
      <c r="D112" s="62"/>
      <c r="E112" s="62"/>
      <c r="F112" s="62"/>
      <c r="G112" s="62"/>
      <c r="H112" s="62"/>
      <c r="I112" s="62"/>
      <c r="J112" s="62"/>
      <c r="K112" s="63"/>
      <c r="L112" s="64"/>
      <c r="M112" s="203"/>
    </row>
    <row r="113" spans="1:13" s="204" customFormat="1" ht="12.75" customHeight="1">
      <c r="A113" s="61"/>
      <c r="B113" s="61"/>
      <c r="C113" s="62"/>
      <c r="D113" s="62"/>
      <c r="E113" s="62"/>
      <c r="F113" s="62"/>
      <c r="G113" s="62"/>
      <c r="H113" s="62"/>
      <c r="I113" s="62"/>
      <c r="J113" s="62"/>
      <c r="K113" s="63"/>
      <c r="L113" s="64"/>
      <c r="M113" s="203"/>
    </row>
    <row r="114" spans="1:13" s="204" customFormat="1" ht="12.75" customHeight="1">
      <c r="A114" s="61"/>
      <c r="B114" s="61"/>
      <c r="C114" s="62"/>
      <c r="D114" s="62"/>
      <c r="E114" s="62"/>
      <c r="F114" s="62"/>
      <c r="G114" s="62"/>
      <c r="H114" s="62"/>
      <c r="I114" s="62"/>
      <c r="J114" s="62"/>
      <c r="K114" s="63"/>
      <c r="L114" s="64"/>
      <c r="M114" s="203"/>
    </row>
  </sheetData>
  <sheetProtection algorithmName="SHA-512" hashValue="ihNTgqoETfDO0a/XbN2QbmYJn3+ASSI2DMWJ0uuhIa4/ro92BjWgug7/L67iF6fZ87CPEOD3u2U8QoPUNt9bjw==" saltValue="QRVhlIG41CorY4wUXGGyfQ==" spinCount="100000" sheet="1" objects="1" scenarios="1"/>
  <mergeCells count="37">
    <mergeCell ref="A102:E102"/>
    <mergeCell ref="A103:E103"/>
    <mergeCell ref="A88:E88"/>
    <mergeCell ref="A91:E91"/>
    <mergeCell ref="A93:E93"/>
    <mergeCell ref="A95:E95"/>
    <mergeCell ref="A97:E97"/>
    <mergeCell ref="A100:E100"/>
    <mergeCell ref="A85:E85"/>
    <mergeCell ref="A46:E46"/>
    <mergeCell ref="A51:E51"/>
    <mergeCell ref="A56:E56"/>
    <mergeCell ref="A63:E63"/>
    <mergeCell ref="A65:E65"/>
    <mergeCell ref="A68:E68"/>
    <mergeCell ref="A70:E70"/>
    <mergeCell ref="A74:E74"/>
    <mergeCell ref="A77:E77"/>
    <mergeCell ref="A81:E81"/>
    <mergeCell ref="A83:E83"/>
    <mergeCell ref="A72:E72"/>
    <mergeCell ref="A79:E79"/>
    <mergeCell ref="L4:L5"/>
    <mergeCell ref="A7:E7"/>
    <mergeCell ref="A12:E12"/>
    <mergeCell ref="A19:E19"/>
    <mergeCell ref="A28:E28"/>
    <mergeCell ref="A38:E38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1496062992125984" right="0.31496062992125984" top="0.94488188976377963" bottom="0.74803149606299213" header="0.51181102362204722" footer="0.51181102362204722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&amp;RTabela Nr 2a
do uchwały Nr ................
Rady Powiatu  Otwockiego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29"/>
  <sheetViews>
    <sheetView showGridLines="0" tabSelected="1" topLeftCell="A4" workbookViewId="0">
      <selection activeCell="R91" sqref="R91"/>
    </sheetView>
  </sheetViews>
  <sheetFormatPr defaultColWidth="9.33203125"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16384" width="9.33203125" style="2"/>
  </cols>
  <sheetData>
    <row r="3" spans="1:4" s="1" customFormat="1" ht="15" customHeight="1">
      <c r="A3" s="354" t="s">
        <v>375</v>
      </c>
      <c r="B3" s="354"/>
      <c r="C3" s="354"/>
      <c r="D3" s="354"/>
    </row>
    <row r="4" spans="1:4">
      <c r="D4" s="3"/>
    </row>
    <row r="5" spans="1:4" ht="54" customHeight="1">
      <c r="A5" s="4" t="s">
        <v>7</v>
      </c>
      <c r="B5" s="4" t="s">
        <v>13</v>
      </c>
      <c r="C5" s="5" t="s">
        <v>14</v>
      </c>
      <c r="D5" s="5" t="s">
        <v>15</v>
      </c>
    </row>
    <row r="6" spans="1:4" s="30" customFormat="1" ht="16.5" customHeight="1">
      <c r="A6" s="32">
        <v>1</v>
      </c>
      <c r="B6" s="32">
        <v>2</v>
      </c>
      <c r="C6" s="32">
        <v>3</v>
      </c>
      <c r="D6" s="33">
        <v>4</v>
      </c>
    </row>
    <row r="7" spans="1:4" s="9" customFormat="1" ht="24.75" customHeight="1">
      <c r="A7" s="6" t="s">
        <v>8</v>
      </c>
      <c r="B7" s="7" t="s">
        <v>16</v>
      </c>
      <c r="C7" s="6"/>
      <c r="D7" s="8">
        <f>SUM(D8:D9)</f>
        <v>165186041</v>
      </c>
    </row>
    <row r="8" spans="1:4" s="13" customFormat="1" ht="24.75" customHeight="1">
      <c r="A8" s="10"/>
      <c r="B8" s="11" t="s">
        <v>17</v>
      </c>
      <c r="C8" s="10"/>
      <c r="D8" s="12">
        <v>153470223</v>
      </c>
    </row>
    <row r="9" spans="1:4" s="13" customFormat="1" ht="24.75" customHeight="1">
      <c r="A9" s="10"/>
      <c r="B9" s="11" t="s">
        <v>18</v>
      </c>
      <c r="C9" s="10"/>
      <c r="D9" s="14">
        <v>11715818</v>
      </c>
    </row>
    <row r="10" spans="1:4" s="9" customFormat="1" ht="24.75" customHeight="1">
      <c r="A10" s="6" t="s">
        <v>9</v>
      </c>
      <c r="B10" s="7" t="s">
        <v>19</v>
      </c>
      <c r="C10" s="6"/>
      <c r="D10" s="15">
        <f>SUM(D11,D12)</f>
        <v>184193387</v>
      </c>
    </row>
    <row r="11" spans="1:4" s="13" customFormat="1" ht="24.75" customHeight="1">
      <c r="A11" s="10"/>
      <c r="B11" s="11" t="s">
        <v>32</v>
      </c>
      <c r="C11" s="10"/>
      <c r="D11" s="16">
        <v>154158355</v>
      </c>
    </row>
    <row r="12" spans="1:4" s="13" customFormat="1" ht="24.75" customHeight="1">
      <c r="A12" s="10"/>
      <c r="B12" s="11" t="s">
        <v>20</v>
      </c>
      <c r="C12" s="10"/>
      <c r="D12" s="17">
        <v>30035032</v>
      </c>
    </row>
    <row r="13" spans="1:4" s="9" customFormat="1" ht="24.75" customHeight="1">
      <c r="A13" s="6" t="s">
        <v>10</v>
      </c>
      <c r="B13" s="7" t="s">
        <v>21</v>
      </c>
      <c r="C13" s="18"/>
      <c r="D13" s="8">
        <f>D7-D10</f>
        <v>-19007346</v>
      </c>
    </row>
    <row r="14" spans="1:4" ht="24.75" customHeight="1">
      <c r="A14" s="355" t="s">
        <v>22</v>
      </c>
      <c r="B14" s="356"/>
      <c r="C14" s="19"/>
      <c r="D14" s="20">
        <f>SUM(D15:D21)</f>
        <v>23549346</v>
      </c>
    </row>
    <row r="15" spans="1:4" ht="81.75" customHeight="1">
      <c r="A15" s="54" t="s">
        <v>8</v>
      </c>
      <c r="B15" s="56" t="s">
        <v>63</v>
      </c>
      <c r="C15" s="21" t="s">
        <v>62</v>
      </c>
      <c r="D15" s="53">
        <f>3722308</f>
        <v>3722308</v>
      </c>
    </row>
    <row r="16" spans="1:4" ht="72" customHeight="1">
      <c r="A16" s="54" t="s">
        <v>9</v>
      </c>
      <c r="B16" s="55" t="s">
        <v>64</v>
      </c>
      <c r="C16" s="21" t="s">
        <v>61</v>
      </c>
      <c r="D16" s="53">
        <v>1696393</v>
      </c>
    </row>
    <row r="17" spans="1:4" ht="31.5" customHeight="1">
      <c r="A17" s="54" t="s">
        <v>10</v>
      </c>
      <c r="B17" s="57" t="s">
        <v>68</v>
      </c>
      <c r="C17" s="58" t="s">
        <v>69</v>
      </c>
      <c r="D17" s="53">
        <v>15000000</v>
      </c>
    </row>
    <row r="18" spans="1:4" ht="31.5" customHeight="1">
      <c r="A18" s="54" t="s">
        <v>11</v>
      </c>
      <c r="B18" s="24" t="s">
        <v>29</v>
      </c>
      <c r="C18" s="21" t="s">
        <v>24</v>
      </c>
      <c r="D18" s="23">
        <f>485045+2645600</f>
        <v>3130645</v>
      </c>
    </row>
    <row r="19" spans="1:4" ht="32.25" customHeight="1">
      <c r="A19" s="54" t="s">
        <v>12</v>
      </c>
      <c r="B19" s="34" t="s">
        <v>34</v>
      </c>
      <c r="C19" s="21" t="s">
        <v>35</v>
      </c>
      <c r="D19" s="23">
        <v>0</v>
      </c>
    </row>
    <row r="20" spans="1:4" ht="24.75" customHeight="1">
      <c r="A20" s="54" t="s">
        <v>60</v>
      </c>
      <c r="B20" s="22" t="s">
        <v>27</v>
      </c>
      <c r="C20" s="21" t="s">
        <v>23</v>
      </c>
      <c r="D20" s="23">
        <v>0</v>
      </c>
    </row>
    <row r="21" spans="1:4" ht="27" customHeight="1">
      <c r="A21" s="54" t="s">
        <v>59</v>
      </c>
      <c r="B21" s="24" t="s">
        <v>28</v>
      </c>
      <c r="C21" s="21" t="s">
        <v>23</v>
      </c>
      <c r="D21" s="25">
        <v>0</v>
      </c>
    </row>
    <row r="22" spans="1:4" ht="24.75" customHeight="1">
      <c r="A22" s="355" t="s">
        <v>25</v>
      </c>
      <c r="B22" s="356"/>
      <c r="C22" s="26"/>
      <c r="D22" s="20">
        <f>SUM(D23:D25)</f>
        <v>4542000</v>
      </c>
    </row>
    <row r="23" spans="1:4" s="35" customFormat="1" ht="24.75" customHeight="1">
      <c r="A23" s="21" t="s">
        <v>8</v>
      </c>
      <c r="B23" s="24" t="s">
        <v>37</v>
      </c>
      <c r="C23" s="21" t="s">
        <v>36</v>
      </c>
      <c r="D23" s="23">
        <v>0</v>
      </c>
    </row>
    <row r="24" spans="1:4" ht="24.75" customHeight="1">
      <c r="A24" s="21" t="s">
        <v>9</v>
      </c>
      <c r="B24" s="24" t="s">
        <v>30</v>
      </c>
      <c r="C24" s="21" t="s">
        <v>26</v>
      </c>
      <c r="D24" s="23">
        <v>4542000</v>
      </c>
    </row>
    <row r="25" spans="1:4" ht="24.75" customHeight="1">
      <c r="A25" s="21" t="s">
        <v>10</v>
      </c>
      <c r="B25" s="24" t="s">
        <v>31</v>
      </c>
      <c r="C25" s="21" t="s">
        <v>26</v>
      </c>
      <c r="D25" s="23">
        <v>0</v>
      </c>
    </row>
    <row r="26" spans="1:4" ht="21.75" customHeight="1">
      <c r="A26" s="27"/>
      <c r="B26" s="28"/>
      <c r="C26" s="27"/>
      <c r="D26" s="29"/>
    </row>
    <row r="27" spans="1:4" ht="24.75" customHeight="1"/>
    <row r="28" spans="1:4" ht="24.75" customHeight="1"/>
    <row r="29" spans="1:4" ht="24.75" customHeight="1"/>
  </sheetData>
  <sheetProtection algorithmName="SHA-512" hashValue="rqPPWmEJJ+j5JQ8xFSy2oBc4n7vwLL+5GhLMxcRiBcC3ywbCOuD04ZVWZ8IDtEXt7v73WVjnA1RgnLSOJROx6g==" saltValue="pH6UKeXziTFFqRUzAL+ZUA==" spinCount="100000" sheet="1" objects="1" scenarios="1"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 Otwockiego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67"/>
  <sheetViews>
    <sheetView showGridLines="0" tabSelected="1" topLeftCell="A65" zoomScale="91" zoomScaleNormal="91" workbookViewId="0">
      <selection activeCell="R91" sqref="R91"/>
    </sheetView>
  </sheetViews>
  <sheetFormatPr defaultRowHeight="14.25"/>
  <cols>
    <col min="1" max="1" width="6.33203125" style="257" customWidth="1"/>
    <col min="2" max="2" width="9.83203125" style="257" customWidth="1"/>
    <col min="3" max="3" width="9.6640625" style="257" customWidth="1"/>
    <col min="4" max="4" width="67.83203125" style="257" customWidth="1"/>
    <col min="5" max="6" width="16.6640625" style="257" customWidth="1"/>
    <col min="7" max="17" width="9.33203125" style="257"/>
    <col min="18" max="18" width="15.33203125" style="257" bestFit="1" customWidth="1"/>
    <col min="19" max="242" width="9.33203125" style="257"/>
    <col min="243" max="243" width="3" style="257" customWidth="1"/>
    <col min="244" max="244" width="5.33203125" style="257" customWidth="1"/>
    <col min="245" max="245" width="5.6640625" style="257" customWidth="1"/>
    <col min="246" max="246" width="22" style="257" customWidth="1"/>
    <col min="247" max="248" width="10.5" style="257" customWidth="1"/>
    <col min="249" max="249" width="8.33203125" style="257" customWidth="1"/>
    <col min="250" max="250" width="10.5" style="257" customWidth="1"/>
    <col min="251" max="251" width="9" style="257" customWidth="1"/>
    <col min="252" max="255" width="8.33203125" style="257" customWidth="1"/>
    <col min="256" max="256" width="9" style="257" customWidth="1"/>
    <col min="257" max="257" width="8.33203125" style="257" customWidth="1"/>
    <col min="258" max="258" width="5.5" style="257" customWidth="1"/>
    <col min="259" max="259" width="2.83203125" style="257" customWidth="1"/>
    <col min="260" max="260" width="2" style="257" customWidth="1"/>
    <col min="261" max="261" width="6.5" style="257" customWidth="1"/>
    <col min="262" max="262" width="8.5" style="257" customWidth="1"/>
    <col min="263" max="498" width="9.33203125" style="257"/>
    <col min="499" max="499" width="3" style="257" customWidth="1"/>
    <col min="500" max="500" width="5.33203125" style="257" customWidth="1"/>
    <col min="501" max="501" width="5.6640625" style="257" customWidth="1"/>
    <col min="502" max="502" width="22" style="257" customWidth="1"/>
    <col min="503" max="504" width="10.5" style="257" customWidth="1"/>
    <col min="505" max="505" width="8.33203125" style="257" customWidth="1"/>
    <col min="506" max="506" width="10.5" style="257" customWidth="1"/>
    <col min="507" max="507" width="9" style="257" customWidth="1"/>
    <col min="508" max="511" width="8.33203125" style="257" customWidth="1"/>
    <col min="512" max="512" width="9" style="257" customWidth="1"/>
    <col min="513" max="513" width="8.33203125" style="257" customWidth="1"/>
    <col min="514" max="514" width="5.5" style="257" customWidth="1"/>
    <col min="515" max="515" width="2.83203125" style="257" customWidth="1"/>
    <col min="516" max="516" width="2" style="257" customWidth="1"/>
    <col min="517" max="517" width="6.5" style="257" customWidth="1"/>
    <col min="518" max="518" width="8.5" style="257" customWidth="1"/>
    <col min="519" max="754" width="9.33203125" style="257"/>
    <col min="755" max="755" width="3" style="257" customWidth="1"/>
    <col min="756" max="756" width="5.33203125" style="257" customWidth="1"/>
    <col min="757" max="757" width="5.6640625" style="257" customWidth="1"/>
    <col min="758" max="758" width="22" style="257" customWidth="1"/>
    <col min="759" max="760" width="10.5" style="257" customWidth="1"/>
    <col min="761" max="761" width="8.33203125" style="257" customWidth="1"/>
    <col min="762" max="762" width="10.5" style="257" customWidth="1"/>
    <col min="763" max="763" width="9" style="257" customWidth="1"/>
    <col min="764" max="767" width="8.33203125" style="257" customWidth="1"/>
    <col min="768" max="768" width="9" style="257" customWidth="1"/>
    <col min="769" max="769" width="8.33203125" style="257" customWidth="1"/>
    <col min="770" max="770" width="5.5" style="257" customWidth="1"/>
    <col min="771" max="771" width="2.83203125" style="257" customWidth="1"/>
    <col min="772" max="772" width="2" style="257" customWidth="1"/>
    <col min="773" max="773" width="6.5" style="257" customWidth="1"/>
    <col min="774" max="774" width="8.5" style="257" customWidth="1"/>
    <col min="775" max="1010" width="9.33203125" style="257"/>
    <col min="1011" max="1011" width="3" style="257" customWidth="1"/>
    <col min="1012" max="1012" width="5.33203125" style="257" customWidth="1"/>
    <col min="1013" max="1013" width="5.6640625" style="257" customWidth="1"/>
    <col min="1014" max="1014" width="22" style="257" customWidth="1"/>
    <col min="1015" max="1016" width="10.5" style="257" customWidth="1"/>
    <col min="1017" max="1017" width="8.33203125" style="257" customWidth="1"/>
    <col min="1018" max="1018" width="10.5" style="257" customWidth="1"/>
    <col min="1019" max="1019" width="9" style="257" customWidth="1"/>
    <col min="1020" max="1023" width="8.33203125" style="257" customWidth="1"/>
    <col min="1024" max="1024" width="9" style="257" customWidth="1"/>
    <col min="1025" max="1025" width="8.33203125" style="257" customWidth="1"/>
    <col min="1026" max="1026" width="5.5" style="257" customWidth="1"/>
    <col min="1027" max="1027" width="2.83203125" style="257" customWidth="1"/>
    <col min="1028" max="1028" width="2" style="257" customWidth="1"/>
    <col min="1029" max="1029" width="6.5" style="257" customWidth="1"/>
    <col min="1030" max="1030" width="8.5" style="257" customWidth="1"/>
    <col min="1031" max="1266" width="9.33203125" style="257"/>
    <col min="1267" max="1267" width="3" style="257" customWidth="1"/>
    <col min="1268" max="1268" width="5.33203125" style="257" customWidth="1"/>
    <col min="1269" max="1269" width="5.6640625" style="257" customWidth="1"/>
    <col min="1270" max="1270" width="22" style="257" customWidth="1"/>
    <col min="1271" max="1272" width="10.5" style="257" customWidth="1"/>
    <col min="1273" max="1273" width="8.33203125" style="257" customWidth="1"/>
    <col min="1274" max="1274" width="10.5" style="257" customWidth="1"/>
    <col min="1275" max="1275" width="9" style="257" customWidth="1"/>
    <col min="1276" max="1279" width="8.33203125" style="257" customWidth="1"/>
    <col min="1280" max="1280" width="9" style="257" customWidth="1"/>
    <col min="1281" max="1281" width="8.33203125" style="257" customWidth="1"/>
    <col min="1282" max="1282" width="5.5" style="257" customWidth="1"/>
    <col min="1283" max="1283" width="2.83203125" style="257" customWidth="1"/>
    <col min="1284" max="1284" width="2" style="257" customWidth="1"/>
    <col min="1285" max="1285" width="6.5" style="257" customWidth="1"/>
    <col min="1286" max="1286" width="8.5" style="257" customWidth="1"/>
    <col min="1287" max="1522" width="9.33203125" style="257"/>
    <col min="1523" max="1523" width="3" style="257" customWidth="1"/>
    <col min="1524" max="1524" width="5.33203125" style="257" customWidth="1"/>
    <col min="1525" max="1525" width="5.6640625" style="257" customWidth="1"/>
    <col min="1526" max="1526" width="22" style="257" customWidth="1"/>
    <col min="1527" max="1528" width="10.5" style="257" customWidth="1"/>
    <col min="1529" max="1529" width="8.33203125" style="257" customWidth="1"/>
    <col min="1530" max="1530" width="10.5" style="257" customWidth="1"/>
    <col min="1531" max="1531" width="9" style="257" customWidth="1"/>
    <col min="1532" max="1535" width="8.33203125" style="257" customWidth="1"/>
    <col min="1536" max="1536" width="9" style="257" customWidth="1"/>
    <col min="1537" max="1537" width="8.33203125" style="257" customWidth="1"/>
    <col min="1538" max="1538" width="5.5" style="257" customWidth="1"/>
    <col min="1539" max="1539" width="2.83203125" style="257" customWidth="1"/>
    <col min="1540" max="1540" width="2" style="257" customWidth="1"/>
    <col min="1541" max="1541" width="6.5" style="257" customWidth="1"/>
    <col min="1542" max="1542" width="8.5" style="257" customWidth="1"/>
    <col min="1543" max="1778" width="9.33203125" style="257"/>
    <col min="1779" max="1779" width="3" style="257" customWidth="1"/>
    <col min="1780" max="1780" width="5.33203125" style="257" customWidth="1"/>
    <col min="1781" max="1781" width="5.6640625" style="257" customWidth="1"/>
    <col min="1782" max="1782" width="22" style="257" customWidth="1"/>
    <col min="1783" max="1784" width="10.5" style="257" customWidth="1"/>
    <col min="1785" max="1785" width="8.33203125" style="257" customWidth="1"/>
    <col min="1786" max="1786" width="10.5" style="257" customWidth="1"/>
    <col min="1787" max="1787" width="9" style="257" customWidth="1"/>
    <col min="1788" max="1791" width="8.33203125" style="257" customWidth="1"/>
    <col min="1792" max="1792" width="9" style="257" customWidth="1"/>
    <col min="1793" max="1793" width="8.33203125" style="257" customWidth="1"/>
    <col min="1794" max="1794" width="5.5" style="257" customWidth="1"/>
    <col min="1795" max="1795" width="2.83203125" style="257" customWidth="1"/>
    <col min="1796" max="1796" width="2" style="257" customWidth="1"/>
    <col min="1797" max="1797" width="6.5" style="257" customWidth="1"/>
    <col min="1798" max="1798" width="8.5" style="257" customWidth="1"/>
    <col min="1799" max="2034" width="9.33203125" style="257"/>
    <col min="2035" max="2035" width="3" style="257" customWidth="1"/>
    <col min="2036" max="2036" width="5.33203125" style="257" customWidth="1"/>
    <col min="2037" max="2037" width="5.6640625" style="257" customWidth="1"/>
    <col min="2038" max="2038" width="22" style="257" customWidth="1"/>
    <col min="2039" max="2040" width="10.5" style="257" customWidth="1"/>
    <col min="2041" max="2041" width="8.33203125" style="257" customWidth="1"/>
    <col min="2042" max="2042" width="10.5" style="257" customWidth="1"/>
    <col min="2043" max="2043" width="9" style="257" customWidth="1"/>
    <col min="2044" max="2047" width="8.33203125" style="257" customWidth="1"/>
    <col min="2048" max="2048" width="9" style="257" customWidth="1"/>
    <col min="2049" max="2049" width="8.33203125" style="257" customWidth="1"/>
    <col min="2050" max="2050" width="5.5" style="257" customWidth="1"/>
    <col min="2051" max="2051" width="2.83203125" style="257" customWidth="1"/>
    <col min="2052" max="2052" width="2" style="257" customWidth="1"/>
    <col min="2053" max="2053" width="6.5" style="257" customWidth="1"/>
    <col min="2054" max="2054" width="8.5" style="257" customWidth="1"/>
    <col min="2055" max="2290" width="9.33203125" style="257"/>
    <col min="2291" max="2291" width="3" style="257" customWidth="1"/>
    <col min="2292" max="2292" width="5.33203125" style="257" customWidth="1"/>
    <col min="2293" max="2293" width="5.6640625" style="257" customWidth="1"/>
    <col min="2294" max="2294" width="22" style="257" customWidth="1"/>
    <col min="2295" max="2296" width="10.5" style="257" customWidth="1"/>
    <col min="2297" max="2297" width="8.33203125" style="257" customWidth="1"/>
    <col min="2298" max="2298" width="10.5" style="257" customWidth="1"/>
    <col min="2299" max="2299" width="9" style="257" customWidth="1"/>
    <col min="2300" max="2303" width="8.33203125" style="257" customWidth="1"/>
    <col min="2304" max="2304" width="9" style="257" customWidth="1"/>
    <col min="2305" max="2305" width="8.33203125" style="257" customWidth="1"/>
    <col min="2306" max="2306" width="5.5" style="257" customWidth="1"/>
    <col min="2307" max="2307" width="2.83203125" style="257" customWidth="1"/>
    <col min="2308" max="2308" width="2" style="257" customWidth="1"/>
    <col min="2309" max="2309" width="6.5" style="257" customWidth="1"/>
    <col min="2310" max="2310" width="8.5" style="257" customWidth="1"/>
    <col min="2311" max="2546" width="9.33203125" style="257"/>
    <col min="2547" max="2547" width="3" style="257" customWidth="1"/>
    <col min="2548" max="2548" width="5.33203125" style="257" customWidth="1"/>
    <col min="2549" max="2549" width="5.6640625" style="257" customWidth="1"/>
    <col min="2550" max="2550" width="22" style="257" customWidth="1"/>
    <col min="2551" max="2552" width="10.5" style="257" customWidth="1"/>
    <col min="2553" max="2553" width="8.33203125" style="257" customWidth="1"/>
    <col min="2554" max="2554" width="10.5" style="257" customWidth="1"/>
    <col min="2555" max="2555" width="9" style="257" customWidth="1"/>
    <col min="2556" max="2559" width="8.33203125" style="257" customWidth="1"/>
    <col min="2560" max="2560" width="9" style="257" customWidth="1"/>
    <col min="2561" max="2561" width="8.33203125" style="257" customWidth="1"/>
    <col min="2562" max="2562" width="5.5" style="257" customWidth="1"/>
    <col min="2563" max="2563" width="2.83203125" style="257" customWidth="1"/>
    <col min="2564" max="2564" width="2" style="257" customWidth="1"/>
    <col min="2565" max="2565" width="6.5" style="257" customWidth="1"/>
    <col min="2566" max="2566" width="8.5" style="257" customWidth="1"/>
    <col min="2567" max="2802" width="9.33203125" style="257"/>
    <col min="2803" max="2803" width="3" style="257" customWidth="1"/>
    <col min="2804" max="2804" width="5.33203125" style="257" customWidth="1"/>
    <col min="2805" max="2805" width="5.6640625" style="257" customWidth="1"/>
    <col min="2806" max="2806" width="22" style="257" customWidth="1"/>
    <col min="2807" max="2808" width="10.5" style="257" customWidth="1"/>
    <col min="2809" max="2809" width="8.33203125" style="257" customWidth="1"/>
    <col min="2810" max="2810" width="10.5" style="257" customWidth="1"/>
    <col min="2811" max="2811" width="9" style="257" customWidth="1"/>
    <col min="2812" max="2815" width="8.33203125" style="257" customWidth="1"/>
    <col min="2816" max="2816" width="9" style="257" customWidth="1"/>
    <col min="2817" max="2817" width="8.33203125" style="257" customWidth="1"/>
    <col min="2818" max="2818" width="5.5" style="257" customWidth="1"/>
    <col min="2819" max="2819" width="2.83203125" style="257" customWidth="1"/>
    <col min="2820" max="2820" width="2" style="257" customWidth="1"/>
    <col min="2821" max="2821" width="6.5" style="257" customWidth="1"/>
    <col min="2822" max="2822" width="8.5" style="257" customWidth="1"/>
    <col min="2823" max="3058" width="9.33203125" style="257"/>
    <col min="3059" max="3059" width="3" style="257" customWidth="1"/>
    <col min="3060" max="3060" width="5.33203125" style="257" customWidth="1"/>
    <col min="3061" max="3061" width="5.6640625" style="257" customWidth="1"/>
    <col min="3062" max="3062" width="22" style="257" customWidth="1"/>
    <col min="3063" max="3064" width="10.5" style="257" customWidth="1"/>
    <col min="3065" max="3065" width="8.33203125" style="257" customWidth="1"/>
    <col min="3066" max="3066" width="10.5" style="257" customWidth="1"/>
    <col min="3067" max="3067" width="9" style="257" customWidth="1"/>
    <col min="3068" max="3071" width="8.33203125" style="257" customWidth="1"/>
    <col min="3072" max="3072" width="9" style="257" customWidth="1"/>
    <col min="3073" max="3073" width="8.33203125" style="257" customWidth="1"/>
    <col min="3074" max="3074" width="5.5" style="257" customWidth="1"/>
    <col min="3075" max="3075" width="2.83203125" style="257" customWidth="1"/>
    <col min="3076" max="3076" width="2" style="257" customWidth="1"/>
    <col min="3077" max="3077" width="6.5" style="257" customWidth="1"/>
    <col min="3078" max="3078" width="8.5" style="257" customWidth="1"/>
    <col min="3079" max="3314" width="9.33203125" style="257"/>
    <col min="3315" max="3315" width="3" style="257" customWidth="1"/>
    <col min="3316" max="3316" width="5.33203125" style="257" customWidth="1"/>
    <col min="3317" max="3317" width="5.6640625" style="257" customWidth="1"/>
    <col min="3318" max="3318" width="22" style="257" customWidth="1"/>
    <col min="3319" max="3320" width="10.5" style="257" customWidth="1"/>
    <col min="3321" max="3321" width="8.33203125" style="257" customWidth="1"/>
    <col min="3322" max="3322" width="10.5" style="257" customWidth="1"/>
    <col min="3323" max="3323" width="9" style="257" customWidth="1"/>
    <col min="3324" max="3327" width="8.33203125" style="257" customWidth="1"/>
    <col min="3328" max="3328" width="9" style="257" customWidth="1"/>
    <col min="3329" max="3329" width="8.33203125" style="257" customWidth="1"/>
    <col min="3330" max="3330" width="5.5" style="257" customWidth="1"/>
    <col min="3331" max="3331" width="2.83203125" style="257" customWidth="1"/>
    <col min="3332" max="3332" width="2" style="257" customWidth="1"/>
    <col min="3333" max="3333" width="6.5" style="257" customWidth="1"/>
    <col min="3334" max="3334" width="8.5" style="257" customWidth="1"/>
    <col min="3335" max="3570" width="9.33203125" style="257"/>
    <col min="3571" max="3571" width="3" style="257" customWidth="1"/>
    <col min="3572" max="3572" width="5.33203125" style="257" customWidth="1"/>
    <col min="3573" max="3573" width="5.6640625" style="257" customWidth="1"/>
    <col min="3574" max="3574" width="22" style="257" customWidth="1"/>
    <col min="3575" max="3576" width="10.5" style="257" customWidth="1"/>
    <col min="3577" max="3577" width="8.33203125" style="257" customWidth="1"/>
    <col min="3578" max="3578" width="10.5" style="257" customWidth="1"/>
    <col min="3579" max="3579" width="9" style="257" customWidth="1"/>
    <col min="3580" max="3583" width="8.33203125" style="257" customWidth="1"/>
    <col min="3584" max="3584" width="9" style="257" customWidth="1"/>
    <col min="3585" max="3585" width="8.33203125" style="257" customWidth="1"/>
    <col min="3586" max="3586" width="5.5" style="257" customWidth="1"/>
    <col min="3587" max="3587" width="2.83203125" style="257" customWidth="1"/>
    <col min="3588" max="3588" width="2" style="257" customWidth="1"/>
    <col min="3589" max="3589" width="6.5" style="257" customWidth="1"/>
    <col min="3590" max="3590" width="8.5" style="257" customWidth="1"/>
    <col min="3591" max="3826" width="9.33203125" style="257"/>
    <col min="3827" max="3827" width="3" style="257" customWidth="1"/>
    <col min="3828" max="3828" width="5.33203125" style="257" customWidth="1"/>
    <col min="3829" max="3829" width="5.6640625" style="257" customWidth="1"/>
    <col min="3830" max="3830" width="22" style="257" customWidth="1"/>
    <col min="3831" max="3832" width="10.5" style="257" customWidth="1"/>
    <col min="3833" max="3833" width="8.33203125" style="257" customWidth="1"/>
    <col min="3834" max="3834" width="10.5" style="257" customWidth="1"/>
    <col min="3835" max="3835" width="9" style="257" customWidth="1"/>
    <col min="3836" max="3839" width="8.33203125" style="257" customWidth="1"/>
    <col min="3840" max="3840" width="9" style="257" customWidth="1"/>
    <col min="3841" max="3841" width="8.33203125" style="257" customWidth="1"/>
    <col min="3842" max="3842" width="5.5" style="257" customWidth="1"/>
    <col min="3843" max="3843" width="2.83203125" style="257" customWidth="1"/>
    <col min="3844" max="3844" width="2" style="257" customWidth="1"/>
    <col min="3845" max="3845" width="6.5" style="257" customWidth="1"/>
    <col min="3846" max="3846" width="8.5" style="257" customWidth="1"/>
    <col min="3847" max="4082" width="9.33203125" style="257"/>
    <col min="4083" max="4083" width="3" style="257" customWidth="1"/>
    <col min="4084" max="4084" width="5.33203125" style="257" customWidth="1"/>
    <col min="4085" max="4085" width="5.6640625" style="257" customWidth="1"/>
    <col min="4086" max="4086" width="22" style="257" customWidth="1"/>
    <col min="4087" max="4088" width="10.5" style="257" customWidth="1"/>
    <col min="4089" max="4089" width="8.33203125" style="257" customWidth="1"/>
    <col min="4090" max="4090" width="10.5" style="257" customWidth="1"/>
    <col min="4091" max="4091" width="9" style="257" customWidth="1"/>
    <col min="4092" max="4095" width="8.33203125" style="257" customWidth="1"/>
    <col min="4096" max="4096" width="9" style="257" customWidth="1"/>
    <col min="4097" max="4097" width="8.33203125" style="257" customWidth="1"/>
    <col min="4098" max="4098" width="5.5" style="257" customWidth="1"/>
    <col min="4099" max="4099" width="2.83203125" style="257" customWidth="1"/>
    <col min="4100" max="4100" width="2" style="257" customWidth="1"/>
    <col min="4101" max="4101" width="6.5" style="257" customWidth="1"/>
    <col min="4102" max="4102" width="8.5" style="257" customWidth="1"/>
    <col min="4103" max="4338" width="9.33203125" style="257"/>
    <col min="4339" max="4339" width="3" style="257" customWidth="1"/>
    <col min="4340" max="4340" width="5.33203125" style="257" customWidth="1"/>
    <col min="4341" max="4341" width="5.6640625" style="257" customWidth="1"/>
    <col min="4342" max="4342" width="22" style="257" customWidth="1"/>
    <col min="4343" max="4344" width="10.5" style="257" customWidth="1"/>
    <col min="4345" max="4345" width="8.33203125" style="257" customWidth="1"/>
    <col min="4346" max="4346" width="10.5" style="257" customWidth="1"/>
    <col min="4347" max="4347" width="9" style="257" customWidth="1"/>
    <col min="4348" max="4351" width="8.33203125" style="257" customWidth="1"/>
    <col min="4352" max="4352" width="9" style="257" customWidth="1"/>
    <col min="4353" max="4353" width="8.33203125" style="257" customWidth="1"/>
    <col min="4354" max="4354" width="5.5" style="257" customWidth="1"/>
    <col min="4355" max="4355" width="2.83203125" style="257" customWidth="1"/>
    <col min="4356" max="4356" width="2" style="257" customWidth="1"/>
    <col min="4357" max="4357" width="6.5" style="257" customWidth="1"/>
    <col min="4358" max="4358" width="8.5" style="257" customWidth="1"/>
    <col min="4359" max="4594" width="9.33203125" style="257"/>
    <col min="4595" max="4595" width="3" style="257" customWidth="1"/>
    <col min="4596" max="4596" width="5.33203125" style="257" customWidth="1"/>
    <col min="4597" max="4597" width="5.6640625" style="257" customWidth="1"/>
    <col min="4598" max="4598" width="22" style="257" customWidth="1"/>
    <col min="4599" max="4600" width="10.5" style="257" customWidth="1"/>
    <col min="4601" max="4601" width="8.33203125" style="257" customWidth="1"/>
    <col min="4602" max="4602" width="10.5" style="257" customWidth="1"/>
    <col min="4603" max="4603" width="9" style="257" customWidth="1"/>
    <col min="4604" max="4607" width="8.33203125" style="257" customWidth="1"/>
    <col min="4608" max="4608" width="9" style="257" customWidth="1"/>
    <col min="4609" max="4609" width="8.33203125" style="257" customWidth="1"/>
    <col min="4610" max="4610" width="5.5" style="257" customWidth="1"/>
    <col min="4611" max="4611" width="2.83203125" style="257" customWidth="1"/>
    <col min="4612" max="4612" width="2" style="257" customWidth="1"/>
    <col min="4613" max="4613" width="6.5" style="257" customWidth="1"/>
    <col min="4614" max="4614" width="8.5" style="257" customWidth="1"/>
    <col min="4615" max="4850" width="9.33203125" style="257"/>
    <col min="4851" max="4851" width="3" style="257" customWidth="1"/>
    <col min="4852" max="4852" width="5.33203125" style="257" customWidth="1"/>
    <col min="4853" max="4853" width="5.6640625" style="257" customWidth="1"/>
    <col min="4854" max="4854" width="22" style="257" customWidth="1"/>
    <col min="4855" max="4856" width="10.5" style="257" customWidth="1"/>
    <col min="4857" max="4857" width="8.33203125" style="257" customWidth="1"/>
    <col min="4858" max="4858" width="10.5" style="257" customWidth="1"/>
    <col min="4859" max="4859" width="9" style="257" customWidth="1"/>
    <col min="4860" max="4863" width="8.33203125" style="257" customWidth="1"/>
    <col min="4864" max="4864" width="9" style="257" customWidth="1"/>
    <col min="4865" max="4865" width="8.33203125" style="257" customWidth="1"/>
    <col min="4866" max="4866" width="5.5" style="257" customWidth="1"/>
    <col min="4867" max="4867" width="2.83203125" style="257" customWidth="1"/>
    <col min="4868" max="4868" width="2" style="257" customWidth="1"/>
    <col min="4869" max="4869" width="6.5" style="257" customWidth="1"/>
    <col min="4870" max="4870" width="8.5" style="257" customWidth="1"/>
    <col min="4871" max="5106" width="9.33203125" style="257"/>
    <col min="5107" max="5107" width="3" style="257" customWidth="1"/>
    <col min="5108" max="5108" width="5.33203125" style="257" customWidth="1"/>
    <col min="5109" max="5109" width="5.6640625" style="257" customWidth="1"/>
    <col min="5110" max="5110" width="22" style="257" customWidth="1"/>
    <col min="5111" max="5112" width="10.5" style="257" customWidth="1"/>
    <col min="5113" max="5113" width="8.33203125" style="257" customWidth="1"/>
    <col min="5114" max="5114" width="10.5" style="257" customWidth="1"/>
    <col min="5115" max="5115" width="9" style="257" customWidth="1"/>
    <col min="5116" max="5119" width="8.33203125" style="257" customWidth="1"/>
    <col min="5120" max="5120" width="9" style="257" customWidth="1"/>
    <col min="5121" max="5121" width="8.33203125" style="257" customWidth="1"/>
    <col min="5122" max="5122" width="5.5" style="257" customWidth="1"/>
    <col min="5123" max="5123" width="2.83203125" style="257" customWidth="1"/>
    <col min="5124" max="5124" width="2" style="257" customWidth="1"/>
    <col min="5125" max="5125" width="6.5" style="257" customWidth="1"/>
    <col min="5126" max="5126" width="8.5" style="257" customWidth="1"/>
    <col min="5127" max="5362" width="9.33203125" style="257"/>
    <col min="5363" max="5363" width="3" style="257" customWidth="1"/>
    <col min="5364" max="5364" width="5.33203125" style="257" customWidth="1"/>
    <col min="5365" max="5365" width="5.6640625" style="257" customWidth="1"/>
    <col min="5366" max="5366" width="22" style="257" customWidth="1"/>
    <col min="5367" max="5368" width="10.5" style="257" customWidth="1"/>
    <col min="5369" max="5369" width="8.33203125" style="257" customWidth="1"/>
    <col min="5370" max="5370" width="10.5" style="257" customWidth="1"/>
    <col min="5371" max="5371" width="9" style="257" customWidth="1"/>
    <col min="5372" max="5375" width="8.33203125" style="257" customWidth="1"/>
    <col min="5376" max="5376" width="9" style="257" customWidth="1"/>
    <col min="5377" max="5377" width="8.33203125" style="257" customWidth="1"/>
    <col min="5378" max="5378" width="5.5" style="257" customWidth="1"/>
    <col min="5379" max="5379" width="2.83203125" style="257" customWidth="1"/>
    <col min="5380" max="5380" width="2" style="257" customWidth="1"/>
    <col min="5381" max="5381" width="6.5" style="257" customWidth="1"/>
    <col min="5382" max="5382" width="8.5" style="257" customWidth="1"/>
    <col min="5383" max="5618" width="9.33203125" style="257"/>
    <col min="5619" max="5619" width="3" style="257" customWidth="1"/>
    <col min="5620" max="5620" width="5.33203125" style="257" customWidth="1"/>
    <col min="5621" max="5621" width="5.6640625" style="257" customWidth="1"/>
    <col min="5622" max="5622" width="22" style="257" customWidth="1"/>
    <col min="5623" max="5624" width="10.5" style="257" customWidth="1"/>
    <col min="5625" max="5625" width="8.33203125" style="257" customWidth="1"/>
    <col min="5626" max="5626" width="10.5" style="257" customWidth="1"/>
    <col min="5627" max="5627" width="9" style="257" customWidth="1"/>
    <col min="5628" max="5631" width="8.33203125" style="257" customWidth="1"/>
    <col min="5632" max="5632" width="9" style="257" customWidth="1"/>
    <col min="5633" max="5633" width="8.33203125" style="257" customWidth="1"/>
    <col min="5634" max="5634" width="5.5" style="257" customWidth="1"/>
    <col min="5635" max="5635" width="2.83203125" style="257" customWidth="1"/>
    <col min="5636" max="5636" width="2" style="257" customWidth="1"/>
    <col min="5637" max="5637" width="6.5" style="257" customWidth="1"/>
    <col min="5638" max="5638" width="8.5" style="257" customWidth="1"/>
    <col min="5639" max="5874" width="9.33203125" style="257"/>
    <col min="5875" max="5875" width="3" style="257" customWidth="1"/>
    <col min="5876" max="5876" width="5.33203125" style="257" customWidth="1"/>
    <col min="5877" max="5877" width="5.6640625" style="257" customWidth="1"/>
    <col min="5878" max="5878" width="22" style="257" customWidth="1"/>
    <col min="5879" max="5880" width="10.5" style="257" customWidth="1"/>
    <col min="5881" max="5881" width="8.33203125" style="257" customWidth="1"/>
    <col min="5882" max="5882" width="10.5" style="257" customWidth="1"/>
    <col min="5883" max="5883" width="9" style="257" customWidth="1"/>
    <col min="5884" max="5887" width="8.33203125" style="257" customWidth="1"/>
    <col min="5888" max="5888" width="9" style="257" customWidth="1"/>
    <col min="5889" max="5889" width="8.33203125" style="257" customWidth="1"/>
    <col min="5890" max="5890" width="5.5" style="257" customWidth="1"/>
    <col min="5891" max="5891" width="2.83203125" style="257" customWidth="1"/>
    <col min="5892" max="5892" width="2" style="257" customWidth="1"/>
    <col min="5893" max="5893" width="6.5" style="257" customWidth="1"/>
    <col min="5894" max="5894" width="8.5" style="257" customWidth="1"/>
    <col min="5895" max="6130" width="9.33203125" style="257"/>
    <col min="6131" max="6131" width="3" style="257" customWidth="1"/>
    <col min="6132" max="6132" width="5.33203125" style="257" customWidth="1"/>
    <col min="6133" max="6133" width="5.6640625" style="257" customWidth="1"/>
    <col min="6134" max="6134" width="22" style="257" customWidth="1"/>
    <col min="6135" max="6136" width="10.5" style="257" customWidth="1"/>
    <col min="6137" max="6137" width="8.33203125" style="257" customWidth="1"/>
    <col min="6138" max="6138" width="10.5" style="257" customWidth="1"/>
    <col min="6139" max="6139" width="9" style="257" customWidth="1"/>
    <col min="6140" max="6143" width="8.33203125" style="257" customWidth="1"/>
    <col min="6144" max="6144" width="9" style="257" customWidth="1"/>
    <col min="6145" max="6145" width="8.33203125" style="257" customWidth="1"/>
    <col min="6146" max="6146" width="5.5" style="257" customWidth="1"/>
    <col min="6147" max="6147" width="2.83203125" style="257" customWidth="1"/>
    <col min="6148" max="6148" width="2" style="257" customWidth="1"/>
    <col min="6149" max="6149" width="6.5" style="257" customWidth="1"/>
    <col min="6150" max="6150" width="8.5" style="257" customWidth="1"/>
    <col min="6151" max="6386" width="9.33203125" style="257"/>
    <col min="6387" max="6387" width="3" style="257" customWidth="1"/>
    <col min="6388" max="6388" width="5.33203125" style="257" customWidth="1"/>
    <col min="6389" max="6389" width="5.6640625" style="257" customWidth="1"/>
    <col min="6390" max="6390" width="22" style="257" customWidth="1"/>
    <col min="6391" max="6392" width="10.5" style="257" customWidth="1"/>
    <col min="6393" max="6393" width="8.33203125" style="257" customWidth="1"/>
    <col min="6394" max="6394" width="10.5" style="257" customWidth="1"/>
    <col min="6395" max="6395" width="9" style="257" customWidth="1"/>
    <col min="6396" max="6399" width="8.33203125" style="257" customWidth="1"/>
    <col min="6400" max="6400" width="9" style="257" customWidth="1"/>
    <col min="6401" max="6401" width="8.33203125" style="257" customWidth="1"/>
    <col min="6402" max="6402" width="5.5" style="257" customWidth="1"/>
    <col min="6403" max="6403" width="2.83203125" style="257" customWidth="1"/>
    <col min="6404" max="6404" width="2" style="257" customWidth="1"/>
    <col min="6405" max="6405" width="6.5" style="257" customWidth="1"/>
    <col min="6406" max="6406" width="8.5" style="257" customWidth="1"/>
    <col min="6407" max="6642" width="9.33203125" style="257"/>
    <col min="6643" max="6643" width="3" style="257" customWidth="1"/>
    <col min="6644" max="6644" width="5.33203125" style="257" customWidth="1"/>
    <col min="6645" max="6645" width="5.6640625" style="257" customWidth="1"/>
    <col min="6646" max="6646" width="22" style="257" customWidth="1"/>
    <col min="6647" max="6648" width="10.5" style="257" customWidth="1"/>
    <col min="6649" max="6649" width="8.33203125" style="257" customWidth="1"/>
    <col min="6650" max="6650" width="10.5" style="257" customWidth="1"/>
    <col min="6651" max="6651" width="9" style="257" customWidth="1"/>
    <col min="6652" max="6655" width="8.33203125" style="257" customWidth="1"/>
    <col min="6656" max="6656" width="9" style="257" customWidth="1"/>
    <col min="6657" max="6657" width="8.33203125" style="257" customWidth="1"/>
    <col min="6658" max="6658" width="5.5" style="257" customWidth="1"/>
    <col min="6659" max="6659" width="2.83203125" style="257" customWidth="1"/>
    <col min="6660" max="6660" width="2" style="257" customWidth="1"/>
    <col min="6661" max="6661" width="6.5" style="257" customWidth="1"/>
    <col min="6662" max="6662" width="8.5" style="257" customWidth="1"/>
    <col min="6663" max="6898" width="9.33203125" style="257"/>
    <col min="6899" max="6899" width="3" style="257" customWidth="1"/>
    <col min="6900" max="6900" width="5.33203125" style="257" customWidth="1"/>
    <col min="6901" max="6901" width="5.6640625" style="257" customWidth="1"/>
    <col min="6902" max="6902" width="22" style="257" customWidth="1"/>
    <col min="6903" max="6904" width="10.5" style="257" customWidth="1"/>
    <col min="6905" max="6905" width="8.33203125" style="257" customWidth="1"/>
    <col min="6906" max="6906" width="10.5" style="257" customWidth="1"/>
    <col min="6907" max="6907" width="9" style="257" customWidth="1"/>
    <col min="6908" max="6911" width="8.33203125" style="257" customWidth="1"/>
    <col min="6912" max="6912" width="9" style="257" customWidth="1"/>
    <col min="6913" max="6913" width="8.33203125" style="257" customWidth="1"/>
    <col min="6914" max="6914" width="5.5" style="257" customWidth="1"/>
    <col min="6915" max="6915" width="2.83203125" style="257" customWidth="1"/>
    <col min="6916" max="6916" width="2" style="257" customWidth="1"/>
    <col min="6917" max="6917" width="6.5" style="257" customWidth="1"/>
    <col min="6918" max="6918" width="8.5" style="257" customWidth="1"/>
    <col min="6919" max="7154" width="9.33203125" style="257"/>
    <col min="7155" max="7155" width="3" style="257" customWidth="1"/>
    <col min="7156" max="7156" width="5.33203125" style="257" customWidth="1"/>
    <col min="7157" max="7157" width="5.6640625" style="257" customWidth="1"/>
    <col min="7158" max="7158" width="22" style="257" customWidth="1"/>
    <col min="7159" max="7160" width="10.5" style="257" customWidth="1"/>
    <col min="7161" max="7161" width="8.33203125" style="257" customWidth="1"/>
    <col min="7162" max="7162" width="10.5" style="257" customWidth="1"/>
    <col min="7163" max="7163" width="9" style="257" customWidth="1"/>
    <col min="7164" max="7167" width="8.33203125" style="257" customWidth="1"/>
    <col min="7168" max="7168" width="9" style="257" customWidth="1"/>
    <col min="7169" max="7169" width="8.33203125" style="257" customWidth="1"/>
    <col min="7170" max="7170" width="5.5" style="257" customWidth="1"/>
    <col min="7171" max="7171" width="2.83203125" style="257" customWidth="1"/>
    <col min="7172" max="7172" width="2" style="257" customWidth="1"/>
    <col min="7173" max="7173" width="6.5" style="257" customWidth="1"/>
    <col min="7174" max="7174" width="8.5" style="257" customWidth="1"/>
    <col min="7175" max="7410" width="9.33203125" style="257"/>
    <col min="7411" max="7411" width="3" style="257" customWidth="1"/>
    <col min="7412" max="7412" width="5.33203125" style="257" customWidth="1"/>
    <col min="7413" max="7413" width="5.6640625" style="257" customWidth="1"/>
    <col min="7414" max="7414" width="22" style="257" customWidth="1"/>
    <col min="7415" max="7416" width="10.5" style="257" customWidth="1"/>
    <col min="7417" max="7417" width="8.33203125" style="257" customWidth="1"/>
    <col min="7418" max="7418" width="10.5" style="257" customWidth="1"/>
    <col min="7419" max="7419" width="9" style="257" customWidth="1"/>
    <col min="7420" max="7423" width="8.33203125" style="257" customWidth="1"/>
    <col min="7424" max="7424" width="9" style="257" customWidth="1"/>
    <col min="7425" max="7425" width="8.33203125" style="257" customWidth="1"/>
    <col min="7426" max="7426" width="5.5" style="257" customWidth="1"/>
    <col min="7427" max="7427" width="2.83203125" style="257" customWidth="1"/>
    <col min="7428" max="7428" width="2" style="257" customWidth="1"/>
    <col min="7429" max="7429" width="6.5" style="257" customWidth="1"/>
    <col min="7430" max="7430" width="8.5" style="257" customWidth="1"/>
    <col min="7431" max="7666" width="9.33203125" style="257"/>
    <col min="7667" max="7667" width="3" style="257" customWidth="1"/>
    <col min="7668" max="7668" width="5.33203125" style="257" customWidth="1"/>
    <col min="7669" max="7669" width="5.6640625" style="257" customWidth="1"/>
    <col min="7670" max="7670" width="22" style="257" customWidth="1"/>
    <col min="7671" max="7672" width="10.5" style="257" customWidth="1"/>
    <col min="7673" max="7673" width="8.33203125" style="257" customWidth="1"/>
    <col min="7674" max="7674" width="10.5" style="257" customWidth="1"/>
    <col min="7675" max="7675" width="9" style="257" customWidth="1"/>
    <col min="7676" max="7679" width="8.33203125" style="257" customWidth="1"/>
    <col min="7680" max="7680" width="9" style="257" customWidth="1"/>
    <col min="7681" max="7681" width="8.33203125" style="257" customWidth="1"/>
    <col min="7682" max="7682" width="5.5" style="257" customWidth="1"/>
    <col min="7683" max="7683" width="2.83203125" style="257" customWidth="1"/>
    <col min="7684" max="7684" width="2" style="257" customWidth="1"/>
    <col min="7685" max="7685" width="6.5" style="257" customWidth="1"/>
    <col min="7686" max="7686" width="8.5" style="257" customWidth="1"/>
    <col min="7687" max="7922" width="9.33203125" style="257"/>
    <col min="7923" max="7923" width="3" style="257" customWidth="1"/>
    <col min="7924" max="7924" width="5.33203125" style="257" customWidth="1"/>
    <col min="7925" max="7925" width="5.6640625" style="257" customWidth="1"/>
    <col min="7926" max="7926" width="22" style="257" customWidth="1"/>
    <col min="7927" max="7928" width="10.5" style="257" customWidth="1"/>
    <col min="7929" max="7929" width="8.33203125" style="257" customWidth="1"/>
    <col min="7930" max="7930" width="10.5" style="257" customWidth="1"/>
    <col min="7931" max="7931" width="9" style="257" customWidth="1"/>
    <col min="7932" max="7935" width="8.33203125" style="257" customWidth="1"/>
    <col min="7936" max="7936" width="9" style="257" customWidth="1"/>
    <col min="7937" max="7937" width="8.33203125" style="257" customWidth="1"/>
    <col min="7938" max="7938" width="5.5" style="257" customWidth="1"/>
    <col min="7939" max="7939" width="2.83203125" style="257" customWidth="1"/>
    <col min="7940" max="7940" width="2" style="257" customWidth="1"/>
    <col min="7941" max="7941" width="6.5" style="257" customWidth="1"/>
    <col min="7942" max="7942" width="8.5" style="257" customWidth="1"/>
    <col min="7943" max="8178" width="9.33203125" style="257"/>
    <col min="8179" max="8179" width="3" style="257" customWidth="1"/>
    <col min="8180" max="8180" width="5.33203125" style="257" customWidth="1"/>
    <col min="8181" max="8181" width="5.6640625" style="257" customWidth="1"/>
    <col min="8182" max="8182" width="22" style="257" customWidth="1"/>
    <col min="8183" max="8184" width="10.5" style="257" customWidth="1"/>
    <col min="8185" max="8185" width="8.33203125" style="257" customWidth="1"/>
    <col min="8186" max="8186" width="10.5" style="257" customWidth="1"/>
    <col min="8187" max="8187" width="9" style="257" customWidth="1"/>
    <col min="8188" max="8191" width="8.33203125" style="257" customWidth="1"/>
    <col min="8192" max="8192" width="9" style="257" customWidth="1"/>
    <col min="8193" max="8193" width="8.33203125" style="257" customWidth="1"/>
    <col min="8194" max="8194" width="5.5" style="257" customWidth="1"/>
    <col min="8195" max="8195" width="2.83203125" style="257" customWidth="1"/>
    <col min="8196" max="8196" width="2" style="257" customWidth="1"/>
    <col min="8197" max="8197" width="6.5" style="257" customWidth="1"/>
    <col min="8198" max="8198" width="8.5" style="257" customWidth="1"/>
    <col min="8199" max="8434" width="9.33203125" style="257"/>
    <col min="8435" max="8435" width="3" style="257" customWidth="1"/>
    <col min="8436" max="8436" width="5.33203125" style="257" customWidth="1"/>
    <col min="8437" max="8437" width="5.6640625" style="257" customWidth="1"/>
    <col min="8438" max="8438" width="22" style="257" customWidth="1"/>
    <col min="8439" max="8440" width="10.5" style="257" customWidth="1"/>
    <col min="8441" max="8441" width="8.33203125" style="257" customWidth="1"/>
    <col min="8442" max="8442" width="10.5" style="257" customWidth="1"/>
    <col min="8443" max="8443" width="9" style="257" customWidth="1"/>
    <col min="8444" max="8447" width="8.33203125" style="257" customWidth="1"/>
    <col min="8448" max="8448" width="9" style="257" customWidth="1"/>
    <col min="8449" max="8449" width="8.33203125" style="257" customWidth="1"/>
    <col min="8450" max="8450" width="5.5" style="257" customWidth="1"/>
    <col min="8451" max="8451" width="2.83203125" style="257" customWidth="1"/>
    <col min="8452" max="8452" width="2" style="257" customWidth="1"/>
    <col min="8453" max="8453" width="6.5" style="257" customWidth="1"/>
    <col min="8454" max="8454" width="8.5" style="257" customWidth="1"/>
    <col min="8455" max="8690" width="9.33203125" style="257"/>
    <col min="8691" max="8691" width="3" style="257" customWidth="1"/>
    <col min="8692" max="8692" width="5.33203125" style="257" customWidth="1"/>
    <col min="8693" max="8693" width="5.6640625" style="257" customWidth="1"/>
    <col min="8694" max="8694" width="22" style="257" customWidth="1"/>
    <col min="8695" max="8696" width="10.5" style="257" customWidth="1"/>
    <col min="8697" max="8697" width="8.33203125" style="257" customWidth="1"/>
    <col min="8698" max="8698" width="10.5" style="257" customWidth="1"/>
    <col min="8699" max="8699" width="9" style="257" customWidth="1"/>
    <col min="8700" max="8703" width="8.33203125" style="257" customWidth="1"/>
    <col min="8704" max="8704" width="9" style="257" customWidth="1"/>
    <col min="8705" max="8705" width="8.33203125" style="257" customWidth="1"/>
    <col min="8706" max="8706" width="5.5" style="257" customWidth="1"/>
    <col min="8707" max="8707" width="2.83203125" style="257" customWidth="1"/>
    <col min="8708" max="8708" width="2" style="257" customWidth="1"/>
    <col min="8709" max="8709" width="6.5" style="257" customWidth="1"/>
    <col min="8710" max="8710" width="8.5" style="257" customWidth="1"/>
    <col min="8711" max="8946" width="9.33203125" style="257"/>
    <col min="8947" max="8947" width="3" style="257" customWidth="1"/>
    <col min="8948" max="8948" width="5.33203125" style="257" customWidth="1"/>
    <col min="8949" max="8949" width="5.6640625" style="257" customWidth="1"/>
    <col min="8950" max="8950" width="22" style="257" customWidth="1"/>
    <col min="8951" max="8952" width="10.5" style="257" customWidth="1"/>
    <col min="8953" max="8953" width="8.33203125" style="257" customWidth="1"/>
    <col min="8954" max="8954" width="10.5" style="257" customWidth="1"/>
    <col min="8955" max="8955" width="9" style="257" customWidth="1"/>
    <col min="8956" max="8959" width="8.33203125" style="257" customWidth="1"/>
    <col min="8960" max="8960" width="9" style="257" customWidth="1"/>
    <col min="8961" max="8961" width="8.33203125" style="257" customWidth="1"/>
    <col min="8962" max="8962" width="5.5" style="257" customWidth="1"/>
    <col min="8963" max="8963" width="2.83203125" style="257" customWidth="1"/>
    <col min="8964" max="8964" width="2" style="257" customWidth="1"/>
    <col min="8965" max="8965" width="6.5" style="257" customWidth="1"/>
    <col min="8966" max="8966" width="8.5" style="257" customWidth="1"/>
    <col min="8967" max="9202" width="9.33203125" style="257"/>
    <col min="9203" max="9203" width="3" style="257" customWidth="1"/>
    <col min="9204" max="9204" width="5.33203125" style="257" customWidth="1"/>
    <col min="9205" max="9205" width="5.6640625" style="257" customWidth="1"/>
    <col min="9206" max="9206" width="22" style="257" customWidth="1"/>
    <col min="9207" max="9208" width="10.5" style="257" customWidth="1"/>
    <col min="9209" max="9209" width="8.33203125" style="257" customWidth="1"/>
    <col min="9210" max="9210" width="10.5" style="257" customWidth="1"/>
    <col min="9211" max="9211" width="9" style="257" customWidth="1"/>
    <col min="9212" max="9215" width="8.33203125" style="257" customWidth="1"/>
    <col min="9216" max="9216" width="9" style="257" customWidth="1"/>
    <col min="9217" max="9217" width="8.33203125" style="257" customWidth="1"/>
    <col min="9218" max="9218" width="5.5" style="257" customWidth="1"/>
    <col min="9219" max="9219" width="2.83203125" style="257" customWidth="1"/>
    <col min="9220" max="9220" width="2" style="257" customWidth="1"/>
    <col min="9221" max="9221" width="6.5" style="257" customWidth="1"/>
    <col min="9222" max="9222" width="8.5" style="257" customWidth="1"/>
    <col min="9223" max="9458" width="9.33203125" style="257"/>
    <col min="9459" max="9459" width="3" style="257" customWidth="1"/>
    <col min="9460" max="9460" width="5.33203125" style="257" customWidth="1"/>
    <col min="9461" max="9461" width="5.6640625" style="257" customWidth="1"/>
    <col min="9462" max="9462" width="22" style="257" customWidth="1"/>
    <col min="9463" max="9464" width="10.5" style="257" customWidth="1"/>
    <col min="9465" max="9465" width="8.33203125" style="257" customWidth="1"/>
    <col min="9466" max="9466" width="10.5" style="257" customWidth="1"/>
    <col min="9467" max="9467" width="9" style="257" customWidth="1"/>
    <col min="9468" max="9471" width="8.33203125" style="257" customWidth="1"/>
    <col min="9472" max="9472" width="9" style="257" customWidth="1"/>
    <col min="9473" max="9473" width="8.33203125" style="257" customWidth="1"/>
    <col min="9474" max="9474" width="5.5" style="257" customWidth="1"/>
    <col min="9475" max="9475" width="2.83203125" style="257" customWidth="1"/>
    <col min="9476" max="9476" width="2" style="257" customWidth="1"/>
    <col min="9477" max="9477" width="6.5" style="257" customWidth="1"/>
    <col min="9478" max="9478" width="8.5" style="257" customWidth="1"/>
    <col min="9479" max="9714" width="9.33203125" style="257"/>
    <col min="9715" max="9715" width="3" style="257" customWidth="1"/>
    <col min="9716" max="9716" width="5.33203125" style="257" customWidth="1"/>
    <col min="9717" max="9717" width="5.6640625" style="257" customWidth="1"/>
    <col min="9718" max="9718" width="22" style="257" customWidth="1"/>
    <col min="9719" max="9720" width="10.5" style="257" customWidth="1"/>
    <col min="9721" max="9721" width="8.33203125" style="257" customWidth="1"/>
    <col min="9722" max="9722" width="10.5" style="257" customWidth="1"/>
    <col min="9723" max="9723" width="9" style="257" customWidth="1"/>
    <col min="9724" max="9727" width="8.33203125" style="257" customWidth="1"/>
    <col min="9728" max="9728" width="9" style="257" customWidth="1"/>
    <col min="9729" max="9729" width="8.33203125" style="257" customWidth="1"/>
    <col min="9730" max="9730" width="5.5" style="257" customWidth="1"/>
    <col min="9731" max="9731" width="2.83203125" style="257" customWidth="1"/>
    <col min="9732" max="9732" width="2" style="257" customWidth="1"/>
    <col min="9733" max="9733" width="6.5" style="257" customWidth="1"/>
    <col min="9734" max="9734" width="8.5" style="257" customWidth="1"/>
    <col min="9735" max="9970" width="9.33203125" style="257"/>
    <col min="9971" max="9971" width="3" style="257" customWidth="1"/>
    <col min="9972" max="9972" width="5.33203125" style="257" customWidth="1"/>
    <col min="9973" max="9973" width="5.6640625" style="257" customWidth="1"/>
    <col min="9974" max="9974" width="22" style="257" customWidth="1"/>
    <col min="9975" max="9976" width="10.5" style="257" customWidth="1"/>
    <col min="9977" max="9977" width="8.33203125" style="257" customWidth="1"/>
    <col min="9978" max="9978" width="10.5" style="257" customWidth="1"/>
    <col min="9979" max="9979" width="9" style="257" customWidth="1"/>
    <col min="9980" max="9983" width="8.33203125" style="257" customWidth="1"/>
    <col min="9984" max="9984" width="9" style="257" customWidth="1"/>
    <col min="9985" max="9985" width="8.33203125" style="257" customWidth="1"/>
    <col min="9986" max="9986" width="5.5" style="257" customWidth="1"/>
    <col min="9987" max="9987" width="2.83203125" style="257" customWidth="1"/>
    <col min="9988" max="9988" width="2" style="257" customWidth="1"/>
    <col min="9989" max="9989" width="6.5" style="257" customWidth="1"/>
    <col min="9990" max="9990" width="8.5" style="257" customWidth="1"/>
    <col min="9991" max="10226" width="9.33203125" style="257"/>
    <col min="10227" max="10227" width="3" style="257" customWidth="1"/>
    <col min="10228" max="10228" width="5.33203125" style="257" customWidth="1"/>
    <col min="10229" max="10229" width="5.6640625" style="257" customWidth="1"/>
    <col min="10230" max="10230" width="22" style="257" customWidth="1"/>
    <col min="10231" max="10232" width="10.5" style="257" customWidth="1"/>
    <col min="10233" max="10233" width="8.33203125" style="257" customWidth="1"/>
    <col min="10234" max="10234" width="10.5" style="257" customWidth="1"/>
    <col min="10235" max="10235" width="9" style="257" customWidth="1"/>
    <col min="10236" max="10239" width="8.33203125" style="257" customWidth="1"/>
    <col min="10240" max="10240" width="9" style="257" customWidth="1"/>
    <col min="10241" max="10241" width="8.33203125" style="257" customWidth="1"/>
    <col min="10242" max="10242" width="5.5" style="257" customWidth="1"/>
    <col min="10243" max="10243" width="2.83203125" style="257" customWidth="1"/>
    <col min="10244" max="10244" width="2" style="257" customWidth="1"/>
    <col min="10245" max="10245" width="6.5" style="257" customWidth="1"/>
    <col min="10246" max="10246" width="8.5" style="257" customWidth="1"/>
    <col min="10247" max="10482" width="9.33203125" style="257"/>
    <col min="10483" max="10483" width="3" style="257" customWidth="1"/>
    <col min="10484" max="10484" width="5.33203125" style="257" customWidth="1"/>
    <col min="10485" max="10485" width="5.6640625" style="257" customWidth="1"/>
    <col min="10486" max="10486" width="22" style="257" customWidth="1"/>
    <col min="10487" max="10488" width="10.5" style="257" customWidth="1"/>
    <col min="10489" max="10489" width="8.33203125" style="257" customWidth="1"/>
    <col min="10490" max="10490" width="10.5" style="257" customWidth="1"/>
    <col min="10491" max="10491" width="9" style="257" customWidth="1"/>
    <col min="10492" max="10495" width="8.33203125" style="257" customWidth="1"/>
    <col min="10496" max="10496" width="9" style="257" customWidth="1"/>
    <col min="10497" max="10497" width="8.33203125" style="257" customWidth="1"/>
    <col min="10498" max="10498" width="5.5" style="257" customWidth="1"/>
    <col min="10499" max="10499" width="2.83203125" style="257" customWidth="1"/>
    <col min="10500" max="10500" width="2" style="257" customWidth="1"/>
    <col min="10501" max="10501" width="6.5" style="257" customWidth="1"/>
    <col min="10502" max="10502" width="8.5" style="257" customWidth="1"/>
    <col min="10503" max="10738" width="9.33203125" style="257"/>
    <col min="10739" max="10739" width="3" style="257" customWidth="1"/>
    <col min="10740" max="10740" width="5.33203125" style="257" customWidth="1"/>
    <col min="10741" max="10741" width="5.6640625" style="257" customWidth="1"/>
    <col min="10742" max="10742" width="22" style="257" customWidth="1"/>
    <col min="10743" max="10744" width="10.5" style="257" customWidth="1"/>
    <col min="10745" max="10745" width="8.33203125" style="257" customWidth="1"/>
    <col min="10746" max="10746" width="10.5" style="257" customWidth="1"/>
    <col min="10747" max="10747" width="9" style="257" customWidth="1"/>
    <col min="10748" max="10751" width="8.33203125" style="257" customWidth="1"/>
    <col min="10752" max="10752" width="9" style="257" customWidth="1"/>
    <col min="10753" max="10753" width="8.33203125" style="257" customWidth="1"/>
    <col min="10754" max="10754" width="5.5" style="257" customWidth="1"/>
    <col min="10755" max="10755" width="2.83203125" style="257" customWidth="1"/>
    <col min="10756" max="10756" width="2" style="257" customWidth="1"/>
    <col min="10757" max="10757" width="6.5" style="257" customWidth="1"/>
    <col min="10758" max="10758" width="8.5" style="257" customWidth="1"/>
    <col min="10759" max="10994" width="9.33203125" style="257"/>
    <col min="10995" max="10995" width="3" style="257" customWidth="1"/>
    <col min="10996" max="10996" width="5.33203125" style="257" customWidth="1"/>
    <col min="10997" max="10997" width="5.6640625" style="257" customWidth="1"/>
    <col min="10998" max="10998" width="22" style="257" customWidth="1"/>
    <col min="10999" max="11000" width="10.5" style="257" customWidth="1"/>
    <col min="11001" max="11001" width="8.33203125" style="257" customWidth="1"/>
    <col min="11002" max="11002" width="10.5" style="257" customWidth="1"/>
    <col min="11003" max="11003" width="9" style="257" customWidth="1"/>
    <col min="11004" max="11007" width="8.33203125" style="257" customWidth="1"/>
    <col min="11008" max="11008" width="9" style="257" customWidth="1"/>
    <col min="11009" max="11009" width="8.33203125" style="257" customWidth="1"/>
    <col min="11010" max="11010" width="5.5" style="257" customWidth="1"/>
    <col min="11011" max="11011" width="2.83203125" style="257" customWidth="1"/>
    <col min="11012" max="11012" width="2" style="257" customWidth="1"/>
    <col min="11013" max="11013" width="6.5" style="257" customWidth="1"/>
    <col min="11014" max="11014" width="8.5" style="257" customWidth="1"/>
    <col min="11015" max="11250" width="9.33203125" style="257"/>
    <col min="11251" max="11251" width="3" style="257" customWidth="1"/>
    <col min="11252" max="11252" width="5.33203125" style="257" customWidth="1"/>
    <col min="11253" max="11253" width="5.6640625" style="257" customWidth="1"/>
    <col min="11254" max="11254" width="22" style="257" customWidth="1"/>
    <col min="11255" max="11256" width="10.5" style="257" customWidth="1"/>
    <col min="11257" max="11257" width="8.33203125" style="257" customWidth="1"/>
    <col min="11258" max="11258" width="10.5" style="257" customWidth="1"/>
    <col min="11259" max="11259" width="9" style="257" customWidth="1"/>
    <col min="11260" max="11263" width="8.33203125" style="257" customWidth="1"/>
    <col min="11264" max="11264" width="9" style="257" customWidth="1"/>
    <col min="11265" max="11265" width="8.33203125" style="257" customWidth="1"/>
    <col min="11266" max="11266" width="5.5" style="257" customWidth="1"/>
    <col min="11267" max="11267" width="2.83203125" style="257" customWidth="1"/>
    <col min="11268" max="11268" width="2" style="257" customWidth="1"/>
    <col min="11269" max="11269" width="6.5" style="257" customWidth="1"/>
    <col min="11270" max="11270" width="8.5" style="257" customWidth="1"/>
    <col min="11271" max="11506" width="9.33203125" style="257"/>
    <col min="11507" max="11507" width="3" style="257" customWidth="1"/>
    <col min="11508" max="11508" width="5.33203125" style="257" customWidth="1"/>
    <col min="11509" max="11509" width="5.6640625" style="257" customWidth="1"/>
    <col min="11510" max="11510" width="22" style="257" customWidth="1"/>
    <col min="11511" max="11512" width="10.5" style="257" customWidth="1"/>
    <col min="11513" max="11513" width="8.33203125" style="257" customWidth="1"/>
    <col min="11514" max="11514" width="10.5" style="257" customWidth="1"/>
    <col min="11515" max="11515" width="9" style="257" customWidth="1"/>
    <col min="11516" max="11519" width="8.33203125" style="257" customWidth="1"/>
    <col min="11520" max="11520" width="9" style="257" customWidth="1"/>
    <col min="11521" max="11521" width="8.33203125" style="257" customWidth="1"/>
    <col min="11522" max="11522" width="5.5" style="257" customWidth="1"/>
    <col min="11523" max="11523" width="2.83203125" style="257" customWidth="1"/>
    <col min="11524" max="11524" width="2" style="257" customWidth="1"/>
    <col min="11525" max="11525" width="6.5" style="257" customWidth="1"/>
    <col min="11526" max="11526" width="8.5" style="257" customWidth="1"/>
    <col min="11527" max="11762" width="9.33203125" style="257"/>
    <col min="11763" max="11763" width="3" style="257" customWidth="1"/>
    <col min="11764" max="11764" width="5.33203125" style="257" customWidth="1"/>
    <col min="11765" max="11765" width="5.6640625" style="257" customWidth="1"/>
    <col min="11766" max="11766" width="22" style="257" customWidth="1"/>
    <col min="11767" max="11768" width="10.5" style="257" customWidth="1"/>
    <col min="11769" max="11769" width="8.33203125" style="257" customWidth="1"/>
    <col min="11770" max="11770" width="10.5" style="257" customWidth="1"/>
    <col min="11771" max="11771" width="9" style="257" customWidth="1"/>
    <col min="11772" max="11775" width="8.33203125" style="257" customWidth="1"/>
    <col min="11776" max="11776" width="9" style="257" customWidth="1"/>
    <col min="11777" max="11777" width="8.33203125" style="257" customWidth="1"/>
    <col min="11778" max="11778" width="5.5" style="257" customWidth="1"/>
    <col min="11779" max="11779" width="2.83203125" style="257" customWidth="1"/>
    <col min="11780" max="11780" width="2" style="257" customWidth="1"/>
    <col min="11781" max="11781" width="6.5" style="257" customWidth="1"/>
    <col min="11782" max="11782" width="8.5" style="257" customWidth="1"/>
    <col min="11783" max="12018" width="9.33203125" style="257"/>
    <col min="12019" max="12019" width="3" style="257" customWidth="1"/>
    <col min="12020" max="12020" width="5.33203125" style="257" customWidth="1"/>
    <col min="12021" max="12021" width="5.6640625" style="257" customWidth="1"/>
    <col min="12022" max="12022" width="22" style="257" customWidth="1"/>
    <col min="12023" max="12024" width="10.5" style="257" customWidth="1"/>
    <col min="12025" max="12025" width="8.33203125" style="257" customWidth="1"/>
    <col min="12026" max="12026" width="10.5" style="257" customWidth="1"/>
    <col min="12027" max="12027" width="9" style="257" customWidth="1"/>
    <col min="12028" max="12031" width="8.33203125" style="257" customWidth="1"/>
    <col min="12032" max="12032" width="9" style="257" customWidth="1"/>
    <col min="12033" max="12033" width="8.33203125" style="257" customWidth="1"/>
    <col min="12034" max="12034" width="5.5" style="257" customWidth="1"/>
    <col min="12035" max="12035" width="2.83203125" style="257" customWidth="1"/>
    <col min="12036" max="12036" width="2" style="257" customWidth="1"/>
    <col min="12037" max="12037" width="6.5" style="257" customWidth="1"/>
    <col min="12038" max="12038" width="8.5" style="257" customWidth="1"/>
    <col min="12039" max="12274" width="9.33203125" style="257"/>
    <col min="12275" max="12275" width="3" style="257" customWidth="1"/>
    <col min="12276" max="12276" width="5.33203125" style="257" customWidth="1"/>
    <col min="12277" max="12277" width="5.6640625" style="257" customWidth="1"/>
    <col min="12278" max="12278" width="22" style="257" customWidth="1"/>
    <col min="12279" max="12280" width="10.5" style="257" customWidth="1"/>
    <col min="12281" max="12281" width="8.33203125" style="257" customWidth="1"/>
    <col min="12282" max="12282" width="10.5" style="257" customWidth="1"/>
    <col min="12283" max="12283" width="9" style="257" customWidth="1"/>
    <col min="12284" max="12287" width="8.33203125" style="257" customWidth="1"/>
    <col min="12288" max="12288" width="9" style="257" customWidth="1"/>
    <col min="12289" max="12289" width="8.33203125" style="257" customWidth="1"/>
    <col min="12290" max="12290" width="5.5" style="257" customWidth="1"/>
    <col min="12291" max="12291" width="2.83203125" style="257" customWidth="1"/>
    <col min="12292" max="12292" width="2" style="257" customWidth="1"/>
    <col min="12293" max="12293" width="6.5" style="257" customWidth="1"/>
    <col min="12294" max="12294" width="8.5" style="257" customWidth="1"/>
    <col min="12295" max="12530" width="9.33203125" style="257"/>
    <col min="12531" max="12531" width="3" style="257" customWidth="1"/>
    <col min="12532" max="12532" width="5.33203125" style="257" customWidth="1"/>
    <col min="12533" max="12533" width="5.6640625" style="257" customWidth="1"/>
    <col min="12534" max="12534" width="22" style="257" customWidth="1"/>
    <col min="12535" max="12536" width="10.5" style="257" customWidth="1"/>
    <col min="12537" max="12537" width="8.33203125" style="257" customWidth="1"/>
    <col min="12538" max="12538" width="10.5" style="257" customWidth="1"/>
    <col min="12539" max="12539" width="9" style="257" customWidth="1"/>
    <col min="12540" max="12543" width="8.33203125" style="257" customWidth="1"/>
    <col min="12544" max="12544" width="9" style="257" customWidth="1"/>
    <col min="12545" max="12545" width="8.33203125" style="257" customWidth="1"/>
    <col min="12546" max="12546" width="5.5" style="257" customWidth="1"/>
    <col min="12547" max="12547" width="2.83203125" style="257" customWidth="1"/>
    <col min="12548" max="12548" width="2" style="257" customWidth="1"/>
    <col min="12549" max="12549" width="6.5" style="257" customWidth="1"/>
    <col min="12550" max="12550" width="8.5" style="257" customWidth="1"/>
    <col min="12551" max="12786" width="9.33203125" style="257"/>
    <col min="12787" max="12787" width="3" style="257" customWidth="1"/>
    <col min="12788" max="12788" width="5.33203125" style="257" customWidth="1"/>
    <col min="12789" max="12789" width="5.6640625" style="257" customWidth="1"/>
    <col min="12790" max="12790" width="22" style="257" customWidth="1"/>
    <col min="12791" max="12792" width="10.5" style="257" customWidth="1"/>
    <col min="12793" max="12793" width="8.33203125" style="257" customWidth="1"/>
    <col min="12794" max="12794" width="10.5" style="257" customWidth="1"/>
    <col min="12795" max="12795" width="9" style="257" customWidth="1"/>
    <col min="12796" max="12799" width="8.33203125" style="257" customWidth="1"/>
    <col min="12800" max="12800" width="9" style="257" customWidth="1"/>
    <col min="12801" max="12801" width="8.33203125" style="257" customWidth="1"/>
    <col min="12802" max="12802" width="5.5" style="257" customWidth="1"/>
    <col min="12803" max="12803" width="2.83203125" style="257" customWidth="1"/>
    <col min="12804" max="12804" width="2" style="257" customWidth="1"/>
    <col min="12805" max="12805" width="6.5" style="257" customWidth="1"/>
    <col min="12806" max="12806" width="8.5" style="257" customWidth="1"/>
    <col min="12807" max="13042" width="9.33203125" style="257"/>
    <col min="13043" max="13043" width="3" style="257" customWidth="1"/>
    <col min="13044" max="13044" width="5.33203125" style="257" customWidth="1"/>
    <col min="13045" max="13045" width="5.6640625" style="257" customWidth="1"/>
    <col min="13046" max="13046" width="22" style="257" customWidth="1"/>
    <col min="13047" max="13048" width="10.5" style="257" customWidth="1"/>
    <col min="13049" max="13049" width="8.33203125" style="257" customWidth="1"/>
    <col min="13050" max="13050" width="10.5" style="257" customWidth="1"/>
    <col min="13051" max="13051" width="9" style="257" customWidth="1"/>
    <col min="13052" max="13055" width="8.33203125" style="257" customWidth="1"/>
    <col min="13056" max="13056" width="9" style="257" customWidth="1"/>
    <col min="13057" max="13057" width="8.33203125" style="257" customWidth="1"/>
    <col min="13058" max="13058" width="5.5" style="257" customWidth="1"/>
    <col min="13059" max="13059" width="2.83203125" style="257" customWidth="1"/>
    <col min="13060" max="13060" width="2" style="257" customWidth="1"/>
    <col min="13061" max="13061" width="6.5" style="257" customWidth="1"/>
    <col min="13062" max="13062" width="8.5" style="257" customWidth="1"/>
    <col min="13063" max="13298" width="9.33203125" style="257"/>
    <col min="13299" max="13299" width="3" style="257" customWidth="1"/>
    <col min="13300" max="13300" width="5.33203125" style="257" customWidth="1"/>
    <col min="13301" max="13301" width="5.6640625" style="257" customWidth="1"/>
    <col min="13302" max="13302" width="22" style="257" customWidth="1"/>
    <col min="13303" max="13304" width="10.5" style="257" customWidth="1"/>
    <col min="13305" max="13305" width="8.33203125" style="257" customWidth="1"/>
    <col min="13306" max="13306" width="10.5" style="257" customWidth="1"/>
    <col min="13307" max="13307" width="9" style="257" customWidth="1"/>
    <col min="13308" max="13311" width="8.33203125" style="257" customWidth="1"/>
    <col min="13312" max="13312" width="9" style="257" customWidth="1"/>
    <col min="13313" max="13313" width="8.33203125" style="257" customWidth="1"/>
    <col min="13314" max="13314" width="5.5" style="257" customWidth="1"/>
    <col min="13315" max="13315" width="2.83203125" style="257" customWidth="1"/>
    <col min="13316" max="13316" width="2" style="257" customWidth="1"/>
    <col min="13317" max="13317" width="6.5" style="257" customWidth="1"/>
    <col min="13318" max="13318" width="8.5" style="257" customWidth="1"/>
    <col min="13319" max="13554" width="9.33203125" style="257"/>
    <col min="13555" max="13555" width="3" style="257" customWidth="1"/>
    <col min="13556" max="13556" width="5.33203125" style="257" customWidth="1"/>
    <col min="13557" max="13557" width="5.6640625" style="257" customWidth="1"/>
    <col min="13558" max="13558" width="22" style="257" customWidth="1"/>
    <col min="13559" max="13560" width="10.5" style="257" customWidth="1"/>
    <col min="13561" max="13561" width="8.33203125" style="257" customWidth="1"/>
    <col min="13562" max="13562" width="10.5" style="257" customWidth="1"/>
    <col min="13563" max="13563" width="9" style="257" customWidth="1"/>
    <col min="13564" max="13567" width="8.33203125" style="257" customWidth="1"/>
    <col min="13568" max="13568" width="9" style="257" customWidth="1"/>
    <col min="13569" max="13569" width="8.33203125" style="257" customWidth="1"/>
    <col min="13570" max="13570" width="5.5" style="257" customWidth="1"/>
    <col min="13571" max="13571" width="2.83203125" style="257" customWidth="1"/>
    <col min="13572" max="13572" width="2" style="257" customWidth="1"/>
    <col min="13573" max="13573" width="6.5" style="257" customWidth="1"/>
    <col min="13574" max="13574" width="8.5" style="257" customWidth="1"/>
    <col min="13575" max="13810" width="9.33203125" style="257"/>
    <col min="13811" max="13811" width="3" style="257" customWidth="1"/>
    <col min="13812" max="13812" width="5.33203125" style="257" customWidth="1"/>
    <col min="13813" max="13813" width="5.6640625" style="257" customWidth="1"/>
    <col min="13814" max="13814" width="22" style="257" customWidth="1"/>
    <col min="13815" max="13816" width="10.5" style="257" customWidth="1"/>
    <col min="13817" max="13817" width="8.33203125" style="257" customWidth="1"/>
    <col min="13818" max="13818" width="10.5" style="257" customWidth="1"/>
    <col min="13819" max="13819" width="9" style="257" customWidth="1"/>
    <col min="13820" max="13823" width="8.33203125" style="257" customWidth="1"/>
    <col min="13824" max="13824" width="9" style="257" customWidth="1"/>
    <col min="13825" max="13825" width="8.33203125" style="257" customWidth="1"/>
    <col min="13826" max="13826" width="5.5" style="257" customWidth="1"/>
    <col min="13827" max="13827" width="2.83203125" style="257" customWidth="1"/>
    <col min="13828" max="13828" width="2" style="257" customWidth="1"/>
    <col min="13829" max="13829" width="6.5" style="257" customWidth="1"/>
    <col min="13830" max="13830" width="8.5" style="257" customWidth="1"/>
    <col min="13831" max="14066" width="9.33203125" style="257"/>
    <col min="14067" max="14067" width="3" style="257" customWidth="1"/>
    <col min="14068" max="14068" width="5.33203125" style="257" customWidth="1"/>
    <col min="14069" max="14069" width="5.6640625" style="257" customWidth="1"/>
    <col min="14070" max="14070" width="22" style="257" customWidth="1"/>
    <col min="14071" max="14072" width="10.5" style="257" customWidth="1"/>
    <col min="14073" max="14073" width="8.33203125" style="257" customWidth="1"/>
    <col min="14074" max="14074" width="10.5" style="257" customWidth="1"/>
    <col min="14075" max="14075" width="9" style="257" customWidth="1"/>
    <col min="14076" max="14079" width="8.33203125" style="257" customWidth="1"/>
    <col min="14080" max="14080" width="9" style="257" customWidth="1"/>
    <col min="14081" max="14081" width="8.33203125" style="257" customWidth="1"/>
    <col min="14082" max="14082" width="5.5" style="257" customWidth="1"/>
    <col min="14083" max="14083" width="2.83203125" style="257" customWidth="1"/>
    <col min="14084" max="14084" width="2" style="257" customWidth="1"/>
    <col min="14085" max="14085" width="6.5" style="257" customWidth="1"/>
    <col min="14086" max="14086" width="8.5" style="257" customWidth="1"/>
    <col min="14087" max="14322" width="9.33203125" style="257"/>
    <col min="14323" max="14323" width="3" style="257" customWidth="1"/>
    <col min="14324" max="14324" width="5.33203125" style="257" customWidth="1"/>
    <col min="14325" max="14325" width="5.6640625" style="257" customWidth="1"/>
    <col min="14326" max="14326" width="22" style="257" customWidth="1"/>
    <col min="14327" max="14328" width="10.5" style="257" customWidth="1"/>
    <col min="14329" max="14329" width="8.33203125" style="257" customWidth="1"/>
    <col min="14330" max="14330" width="10.5" style="257" customWidth="1"/>
    <col min="14331" max="14331" width="9" style="257" customWidth="1"/>
    <col min="14332" max="14335" width="8.33203125" style="257" customWidth="1"/>
    <col min="14336" max="14336" width="9" style="257" customWidth="1"/>
    <col min="14337" max="14337" width="8.33203125" style="257" customWidth="1"/>
    <col min="14338" max="14338" width="5.5" style="257" customWidth="1"/>
    <col min="14339" max="14339" width="2.83203125" style="257" customWidth="1"/>
    <col min="14340" max="14340" width="2" style="257" customWidth="1"/>
    <col min="14341" max="14341" width="6.5" style="257" customWidth="1"/>
    <col min="14342" max="14342" width="8.5" style="257" customWidth="1"/>
    <col min="14343" max="14578" width="9.33203125" style="257"/>
    <col min="14579" max="14579" width="3" style="257" customWidth="1"/>
    <col min="14580" max="14580" width="5.33203125" style="257" customWidth="1"/>
    <col min="14581" max="14581" width="5.6640625" style="257" customWidth="1"/>
    <col min="14582" max="14582" width="22" style="257" customWidth="1"/>
    <col min="14583" max="14584" width="10.5" style="257" customWidth="1"/>
    <col min="14585" max="14585" width="8.33203125" style="257" customWidth="1"/>
    <col min="14586" max="14586" width="10.5" style="257" customWidth="1"/>
    <col min="14587" max="14587" width="9" style="257" customWidth="1"/>
    <col min="14588" max="14591" width="8.33203125" style="257" customWidth="1"/>
    <col min="14592" max="14592" width="9" style="257" customWidth="1"/>
    <col min="14593" max="14593" width="8.33203125" style="257" customWidth="1"/>
    <col min="14594" max="14594" width="5.5" style="257" customWidth="1"/>
    <col min="14595" max="14595" width="2.83203125" style="257" customWidth="1"/>
    <col min="14596" max="14596" width="2" style="257" customWidth="1"/>
    <col min="14597" max="14597" width="6.5" style="257" customWidth="1"/>
    <col min="14598" max="14598" width="8.5" style="257" customWidth="1"/>
    <col min="14599" max="14834" width="9.33203125" style="257"/>
    <col min="14835" max="14835" width="3" style="257" customWidth="1"/>
    <col min="14836" max="14836" width="5.33203125" style="257" customWidth="1"/>
    <col min="14837" max="14837" width="5.6640625" style="257" customWidth="1"/>
    <col min="14838" max="14838" width="22" style="257" customWidth="1"/>
    <col min="14839" max="14840" width="10.5" style="257" customWidth="1"/>
    <col min="14841" max="14841" width="8.33203125" style="257" customWidth="1"/>
    <col min="14842" max="14842" width="10.5" style="257" customWidth="1"/>
    <col min="14843" max="14843" width="9" style="257" customWidth="1"/>
    <col min="14844" max="14847" width="8.33203125" style="257" customWidth="1"/>
    <col min="14848" max="14848" width="9" style="257" customWidth="1"/>
    <col min="14849" max="14849" width="8.33203125" style="257" customWidth="1"/>
    <col min="14850" max="14850" width="5.5" style="257" customWidth="1"/>
    <col min="14851" max="14851" width="2.83203125" style="257" customWidth="1"/>
    <col min="14852" max="14852" width="2" style="257" customWidth="1"/>
    <col min="14853" max="14853" width="6.5" style="257" customWidth="1"/>
    <col min="14854" max="14854" width="8.5" style="257" customWidth="1"/>
    <col min="14855" max="15090" width="9.33203125" style="257"/>
    <col min="15091" max="15091" width="3" style="257" customWidth="1"/>
    <col min="15092" max="15092" width="5.33203125" style="257" customWidth="1"/>
    <col min="15093" max="15093" width="5.6640625" style="257" customWidth="1"/>
    <col min="15094" max="15094" width="22" style="257" customWidth="1"/>
    <col min="15095" max="15096" width="10.5" style="257" customWidth="1"/>
    <col min="15097" max="15097" width="8.33203125" style="257" customWidth="1"/>
    <col min="15098" max="15098" width="10.5" style="257" customWidth="1"/>
    <col min="15099" max="15099" width="9" style="257" customWidth="1"/>
    <col min="15100" max="15103" width="8.33203125" style="257" customWidth="1"/>
    <col min="15104" max="15104" width="9" style="257" customWidth="1"/>
    <col min="15105" max="15105" width="8.33203125" style="257" customWidth="1"/>
    <col min="15106" max="15106" width="5.5" style="257" customWidth="1"/>
    <col min="15107" max="15107" width="2.83203125" style="257" customWidth="1"/>
    <col min="15108" max="15108" width="2" style="257" customWidth="1"/>
    <col min="15109" max="15109" width="6.5" style="257" customWidth="1"/>
    <col min="15110" max="15110" width="8.5" style="257" customWidth="1"/>
    <col min="15111" max="15346" width="9.33203125" style="257"/>
    <col min="15347" max="15347" width="3" style="257" customWidth="1"/>
    <col min="15348" max="15348" width="5.33203125" style="257" customWidth="1"/>
    <col min="15349" max="15349" width="5.6640625" style="257" customWidth="1"/>
    <col min="15350" max="15350" width="22" style="257" customWidth="1"/>
    <col min="15351" max="15352" width="10.5" style="257" customWidth="1"/>
    <col min="15353" max="15353" width="8.33203125" style="257" customWidth="1"/>
    <col min="15354" max="15354" width="10.5" style="257" customWidth="1"/>
    <col min="15355" max="15355" width="9" style="257" customWidth="1"/>
    <col min="15356" max="15359" width="8.33203125" style="257" customWidth="1"/>
    <col min="15360" max="15360" width="9" style="257" customWidth="1"/>
    <col min="15361" max="15361" width="8.33203125" style="257" customWidth="1"/>
    <col min="15362" max="15362" width="5.5" style="257" customWidth="1"/>
    <col min="15363" max="15363" width="2.83203125" style="257" customWidth="1"/>
    <col min="15364" max="15364" width="2" style="257" customWidth="1"/>
    <col min="15365" max="15365" width="6.5" style="257" customWidth="1"/>
    <col min="15366" max="15366" width="8.5" style="257" customWidth="1"/>
    <col min="15367" max="15602" width="9.33203125" style="257"/>
    <col min="15603" max="15603" width="3" style="257" customWidth="1"/>
    <col min="15604" max="15604" width="5.33203125" style="257" customWidth="1"/>
    <col min="15605" max="15605" width="5.6640625" style="257" customWidth="1"/>
    <col min="15606" max="15606" width="22" style="257" customWidth="1"/>
    <col min="15607" max="15608" width="10.5" style="257" customWidth="1"/>
    <col min="15609" max="15609" width="8.33203125" style="257" customWidth="1"/>
    <col min="15610" max="15610" width="10.5" style="257" customWidth="1"/>
    <col min="15611" max="15611" width="9" style="257" customWidth="1"/>
    <col min="15612" max="15615" width="8.33203125" style="257" customWidth="1"/>
    <col min="15616" max="15616" width="9" style="257" customWidth="1"/>
    <col min="15617" max="15617" width="8.33203125" style="257" customWidth="1"/>
    <col min="15618" max="15618" width="5.5" style="257" customWidth="1"/>
    <col min="15619" max="15619" width="2.83203125" style="257" customWidth="1"/>
    <col min="15620" max="15620" width="2" style="257" customWidth="1"/>
    <col min="15621" max="15621" width="6.5" style="257" customWidth="1"/>
    <col min="15622" max="15622" width="8.5" style="257" customWidth="1"/>
    <col min="15623" max="15858" width="9.33203125" style="257"/>
    <col min="15859" max="15859" width="3" style="257" customWidth="1"/>
    <col min="15860" max="15860" width="5.33203125" style="257" customWidth="1"/>
    <col min="15861" max="15861" width="5.6640625" style="257" customWidth="1"/>
    <col min="15862" max="15862" width="22" style="257" customWidth="1"/>
    <col min="15863" max="15864" width="10.5" style="257" customWidth="1"/>
    <col min="15865" max="15865" width="8.33203125" style="257" customWidth="1"/>
    <col min="15866" max="15866" width="10.5" style="257" customWidth="1"/>
    <col min="15867" max="15867" width="9" style="257" customWidth="1"/>
    <col min="15868" max="15871" width="8.33203125" style="257" customWidth="1"/>
    <col min="15872" max="15872" width="9" style="257" customWidth="1"/>
    <col min="15873" max="15873" width="8.33203125" style="257" customWidth="1"/>
    <col min="15874" max="15874" width="5.5" style="257" customWidth="1"/>
    <col min="15875" max="15875" width="2.83203125" style="257" customWidth="1"/>
    <col min="15876" max="15876" width="2" style="257" customWidth="1"/>
    <col min="15877" max="15877" width="6.5" style="257" customWidth="1"/>
    <col min="15878" max="15878" width="8.5" style="257" customWidth="1"/>
    <col min="15879" max="16114" width="9.33203125" style="257"/>
    <col min="16115" max="16115" width="3" style="257" customWidth="1"/>
    <col min="16116" max="16116" width="5.33203125" style="257" customWidth="1"/>
    <col min="16117" max="16117" width="5.6640625" style="257" customWidth="1"/>
    <col min="16118" max="16118" width="22" style="257" customWidth="1"/>
    <col min="16119" max="16120" width="10.5" style="257" customWidth="1"/>
    <col min="16121" max="16121" width="8.33203125" style="257" customWidth="1"/>
    <col min="16122" max="16122" width="10.5" style="257" customWidth="1"/>
    <col min="16123" max="16123" width="9" style="257" customWidth="1"/>
    <col min="16124" max="16127" width="8.33203125" style="257" customWidth="1"/>
    <col min="16128" max="16128" width="9" style="257" customWidth="1"/>
    <col min="16129" max="16129" width="8.33203125" style="257" customWidth="1"/>
    <col min="16130" max="16130" width="5.5" style="257" customWidth="1"/>
    <col min="16131" max="16131" width="2.83203125" style="257" customWidth="1"/>
    <col min="16132" max="16132" width="2" style="257" customWidth="1"/>
    <col min="16133" max="16133" width="6.5" style="257" customWidth="1"/>
    <col min="16134" max="16134" width="8.5" style="257" customWidth="1"/>
    <col min="16135" max="16384" width="9.33203125" style="257"/>
  </cols>
  <sheetData>
    <row r="1" spans="1:6">
      <c r="A1" s="258" t="s">
        <v>302</v>
      </c>
      <c r="B1" s="258"/>
      <c r="C1" s="258"/>
      <c r="D1" s="258"/>
      <c r="E1" s="258"/>
      <c r="F1" s="258"/>
    </row>
    <row r="2" spans="1:6" ht="36" customHeight="1">
      <c r="A2" s="358" t="s">
        <v>377</v>
      </c>
      <c r="B2" s="358"/>
      <c r="C2" s="358"/>
      <c r="D2" s="358"/>
      <c r="E2" s="358"/>
      <c r="F2" s="358"/>
    </row>
    <row r="3" spans="1:6">
      <c r="A3" s="258"/>
      <c r="B3" s="258"/>
      <c r="C3" s="258"/>
      <c r="D3" s="258"/>
      <c r="E3" s="258"/>
      <c r="F3" s="258"/>
    </row>
    <row r="4" spans="1:6" s="60" customFormat="1" ht="20.25" customHeight="1">
      <c r="A4" s="260" t="s">
        <v>0</v>
      </c>
      <c r="B4" s="260" t="s">
        <v>1</v>
      </c>
      <c r="C4" s="261" t="s">
        <v>70</v>
      </c>
      <c r="D4" s="262" t="s">
        <v>71</v>
      </c>
      <c r="E4" s="263" t="s">
        <v>72</v>
      </c>
      <c r="F4" s="263" t="s">
        <v>73</v>
      </c>
    </row>
    <row r="5" spans="1:6" ht="18" customHeight="1">
      <c r="A5" s="264" t="s">
        <v>2</v>
      </c>
      <c r="B5" s="264" t="s">
        <v>302</v>
      </c>
      <c r="C5" s="264" t="s">
        <v>302</v>
      </c>
      <c r="D5" s="265" t="s">
        <v>74</v>
      </c>
      <c r="E5" s="266">
        <v>12000</v>
      </c>
      <c r="F5" s="267">
        <v>12000</v>
      </c>
    </row>
    <row r="6" spans="1:6" ht="17.100000000000001" customHeight="1">
      <c r="A6" s="268" t="s">
        <v>302</v>
      </c>
      <c r="B6" s="268" t="s">
        <v>75</v>
      </c>
      <c r="C6" s="268" t="s">
        <v>302</v>
      </c>
      <c r="D6" s="269" t="s">
        <v>76</v>
      </c>
      <c r="E6" s="270">
        <v>12000</v>
      </c>
      <c r="F6" s="270">
        <v>12000</v>
      </c>
    </row>
    <row r="7" spans="1:6" ht="48" customHeight="1">
      <c r="A7" s="271" t="s">
        <v>302</v>
      </c>
      <c r="B7" s="271" t="s">
        <v>302</v>
      </c>
      <c r="C7" s="271" t="s">
        <v>303</v>
      </c>
      <c r="D7" s="272" t="s">
        <v>77</v>
      </c>
      <c r="E7" s="273">
        <v>12000</v>
      </c>
      <c r="F7" s="273">
        <v>0</v>
      </c>
    </row>
    <row r="8" spans="1:6" ht="17.100000000000001" customHeight="1">
      <c r="A8" s="271" t="s">
        <v>302</v>
      </c>
      <c r="B8" s="271" t="s">
        <v>302</v>
      </c>
      <c r="C8" s="271" t="s">
        <v>304</v>
      </c>
      <c r="D8" s="272" t="s">
        <v>78</v>
      </c>
      <c r="E8" s="273">
        <v>0</v>
      </c>
      <c r="F8" s="273">
        <v>12000</v>
      </c>
    </row>
    <row r="9" spans="1:6" ht="18" customHeight="1">
      <c r="A9" s="264" t="s">
        <v>305</v>
      </c>
      <c r="B9" s="264" t="s">
        <v>302</v>
      </c>
      <c r="C9" s="264" t="s">
        <v>302</v>
      </c>
      <c r="D9" s="265" t="s">
        <v>79</v>
      </c>
      <c r="E9" s="266">
        <v>328471</v>
      </c>
      <c r="F9" s="266">
        <v>328471</v>
      </c>
    </row>
    <row r="10" spans="1:6" ht="17.100000000000001" customHeight="1">
      <c r="A10" s="268" t="s">
        <v>302</v>
      </c>
      <c r="B10" s="268" t="s">
        <v>306</v>
      </c>
      <c r="C10" s="268" t="s">
        <v>302</v>
      </c>
      <c r="D10" s="269" t="s">
        <v>80</v>
      </c>
      <c r="E10" s="270">
        <v>328471</v>
      </c>
      <c r="F10" s="270">
        <v>328471</v>
      </c>
    </row>
    <row r="11" spans="1:6" ht="48" customHeight="1">
      <c r="A11" s="271" t="s">
        <v>302</v>
      </c>
      <c r="B11" s="271" t="s">
        <v>302</v>
      </c>
      <c r="C11" s="271" t="s">
        <v>303</v>
      </c>
      <c r="D11" s="272" t="s">
        <v>77</v>
      </c>
      <c r="E11" s="273">
        <v>328471</v>
      </c>
      <c r="F11" s="273">
        <v>0</v>
      </c>
    </row>
    <row r="12" spans="1:6" ht="17.100000000000001" customHeight="1">
      <c r="A12" s="271" t="s">
        <v>302</v>
      </c>
      <c r="B12" s="271" t="s">
        <v>302</v>
      </c>
      <c r="C12" s="271" t="s">
        <v>307</v>
      </c>
      <c r="D12" s="272" t="s">
        <v>81</v>
      </c>
      <c r="E12" s="273">
        <v>0</v>
      </c>
      <c r="F12" s="273">
        <v>52248</v>
      </c>
    </row>
    <row r="13" spans="1:6" ht="17.100000000000001" customHeight="1">
      <c r="A13" s="271" t="s">
        <v>302</v>
      </c>
      <c r="B13" s="271" t="s">
        <v>302</v>
      </c>
      <c r="C13" s="271" t="s">
        <v>308</v>
      </c>
      <c r="D13" s="272" t="s">
        <v>82</v>
      </c>
      <c r="E13" s="273">
        <v>0</v>
      </c>
      <c r="F13" s="273">
        <v>8982</v>
      </c>
    </row>
    <row r="14" spans="1:6" ht="17.100000000000001" customHeight="1">
      <c r="A14" s="271" t="s">
        <v>302</v>
      </c>
      <c r="B14" s="271" t="s">
        <v>302</v>
      </c>
      <c r="C14" s="271" t="s">
        <v>309</v>
      </c>
      <c r="D14" s="272" t="s">
        <v>83</v>
      </c>
      <c r="E14" s="273">
        <v>0</v>
      </c>
      <c r="F14" s="273">
        <v>1280</v>
      </c>
    </row>
    <row r="15" spans="1:6" ht="17.100000000000001" customHeight="1">
      <c r="A15" s="271" t="s">
        <v>302</v>
      </c>
      <c r="B15" s="271" t="s">
        <v>302</v>
      </c>
      <c r="C15" s="271" t="s">
        <v>310</v>
      </c>
      <c r="D15" s="272" t="s">
        <v>84</v>
      </c>
      <c r="E15" s="273">
        <v>0</v>
      </c>
      <c r="F15" s="273">
        <v>2000</v>
      </c>
    </row>
    <row r="16" spans="1:6" ht="17.100000000000001" customHeight="1">
      <c r="A16" s="271" t="s">
        <v>302</v>
      </c>
      <c r="B16" s="271" t="s">
        <v>302</v>
      </c>
      <c r="C16" s="271" t="s">
        <v>311</v>
      </c>
      <c r="D16" s="272" t="s">
        <v>85</v>
      </c>
      <c r="E16" s="273">
        <v>0</v>
      </c>
      <c r="F16" s="273">
        <v>435</v>
      </c>
    </row>
    <row r="17" spans="1:6" ht="17.100000000000001" customHeight="1">
      <c r="A17" s="271" t="s">
        <v>302</v>
      </c>
      <c r="B17" s="271" t="s">
        <v>302</v>
      </c>
      <c r="C17" s="271" t="s">
        <v>312</v>
      </c>
      <c r="D17" s="272" t="s">
        <v>86</v>
      </c>
      <c r="E17" s="273">
        <v>0</v>
      </c>
      <c r="F17" s="273">
        <v>10000</v>
      </c>
    </row>
    <row r="18" spans="1:6" ht="17.100000000000001" customHeight="1">
      <c r="A18" s="271" t="s">
        <v>302</v>
      </c>
      <c r="B18" s="271" t="s">
        <v>302</v>
      </c>
      <c r="C18" s="271" t="s">
        <v>313</v>
      </c>
      <c r="D18" s="272" t="s">
        <v>87</v>
      </c>
      <c r="E18" s="273">
        <v>0</v>
      </c>
      <c r="F18" s="273">
        <v>54000</v>
      </c>
    </row>
    <row r="19" spans="1:6" ht="17.100000000000001" customHeight="1">
      <c r="A19" s="271" t="s">
        <v>302</v>
      </c>
      <c r="B19" s="271" t="s">
        <v>302</v>
      </c>
      <c r="C19" s="271" t="s">
        <v>304</v>
      </c>
      <c r="D19" s="272" t="s">
        <v>78</v>
      </c>
      <c r="E19" s="273">
        <v>0</v>
      </c>
      <c r="F19" s="273">
        <v>60000</v>
      </c>
    </row>
    <row r="20" spans="1:6">
      <c r="A20" s="271" t="s">
        <v>302</v>
      </c>
      <c r="B20" s="271" t="s">
        <v>302</v>
      </c>
      <c r="C20" s="271" t="s">
        <v>314</v>
      </c>
      <c r="D20" s="272" t="s">
        <v>88</v>
      </c>
      <c r="E20" s="273">
        <v>0</v>
      </c>
      <c r="F20" s="273">
        <v>40000</v>
      </c>
    </row>
    <row r="21" spans="1:6" ht="17.100000000000001" customHeight="1">
      <c r="A21" s="271" t="s">
        <v>302</v>
      </c>
      <c r="B21" s="271" t="s">
        <v>302</v>
      </c>
      <c r="C21" s="271" t="s">
        <v>315</v>
      </c>
      <c r="D21" s="272" t="s">
        <v>89</v>
      </c>
      <c r="E21" s="273">
        <v>0</v>
      </c>
      <c r="F21" s="273">
        <v>4100</v>
      </c>
    </row>
    <row r="22" spans="1:6" ht="17.100000000000001" customHeight="1">
      <c r="A22" s="271" t="s">
        <v>302</v>
      </c>
      <c r="B22" s="271" t="s">
        <v>302</v>
      </c>
      <c r="C22" s="271" t="s">
        <v>316</v>
      </c>
      <c r="D22" s="272" t="s">
        <v>90</v>
      </c>
      <c r="E22" s="273">
        <v>0</v>
      </c>
      <c r="F22" s="273">
        <v>49000</v>
      </c>
    </row>
    <row r="23" spans="1:6">
      <c r="A23" s="271" t="s">
        <v>302</v>
      </c>
      <c r="B23" s="271" t="s">
        <v>302</v>
      </c>
      <c r="C23" s="271" t="s">
        <v>317</v>
      </c>
      <c r="D23" s="272" t="s">
        <v>91</v>
      </c>
      <c r="E23" s="273">
        <v>0</v>
      </c>
      <c r="F23" s="273">
        <v>10000</v>
      </c>
    </row>
    <row r="24" spans="1:6" ht="17.100000000000001" customHeight="1">
      <c r="A24" s="271" t="s">
        <v>302</v>
      </c>
      <c r="B24" s="271" t="s">
        <v>302</v>
      </c>
      <c r="C24" s="271" t="s">
        <v>318</v>
      </c>
      <c r="D24" s="272" t="s">
        <v>92</v>
      </c>
      <c r="E24" s="273">
        <v>0</v>
      </c>
      <c r="F24" s="273">
        <v>3955</v>
      </c>
    </row>
    <row r="25" spans="1:6" ht="17.100000000000001" customHeight="1">
      <c r="A25" s="271" t="s">
        <v>302</v>
      </c>
      <c r="B25" s="271" t="s">
        <v>302</v>
      </c>
      <c r="C25" s="271" t="s">
        <v>319</v>
      </c>
      <c r="D25" s="272" t="s">
        <v>93</v>
      </c>
      <c r="E25" s="273">
        <v>0</v>
      </c>
      <c r="F25" s="273">
        <v>15471</v>
      </c>
    </row>
    <row r="26" spans="1:6" ht="17.100000000000001" customHeight="1">
      <c r="A26" s="271" t="s">
        <v>302</v>
      </c>
      <c r="B26" s="271" t="s">
        <v>302</v>
      </c>
      <c r="C26" s="271" t="s">
        <v>320</v>
      </c>
      <c r="D26" s="272" t="s">
        <v>94</v>
      </c>
      <c r="E26" s="273">
        <v>0</v>
      </c>
      <c r="F26" s="273">
        <v>17000</v>
      </c>
    </row>
    <row r="27" spans="1:6" ht="18" customHeight="1">
      <c r="A27" s="264" t="s">
        <v>321</v>
      </c>
      <c r="B27" s="264" t="s">
        <v>302</v>
      </c>
      <c r="C27" s="264" t="s">
        <v>302</v>
      </c>
      <c r="D27" s="265" t="s">
        <v>95</v>
      </c>
      <c r="E27" s="266">
        <v>1286000</v>
      </c>
      <c r="F27" s="266">
        <v>1286000</v>
      </c>
    </row>
    <row r="28" spans="1:6" ht="17.100000000000001" customHeight="1">
      <c r="A28" s="268" t="s">
        <v>302</v>
      </c>
      <c r="B28" s="268" t="s">
        <v>96</v>
      </c>
      <c r="C28" s="268" t="s">
        <v>302</v>
      </c>
      <c r="D28" s="269" t="s">
        <v>97</v>
      </c>
      <c r="E28" s="270">
        <v>365000</v>
      </c>
      <c r="F28" s="270">
        <v>365000</v>
      </c>
    </row>
    <row r="29" spans="1:6" ht="48" customHeight="1">
      <c r="A29" s="271" t="s">
        <v>302</v>
      </c>
      <c r="B29" s="271" t="s">
        <v>302</v>
      </c>
      <c r="C29" s="271" t="s">
        <v>303</v>
      </c>
      <c r="D29" s="272" t="s">
        <v>77</v>
      </c>
      <c r="E29" s="273">
        <v>365000</v>
      </c>
      <c r="F29" s="273">
        <v>0</v>
      </c>
    </row>
    <row r="30" spans="1:6" ht="17.100000000000001" customHeight="1">
      <c r="A30" s="271" t="s">
        <v>302</v>
      </c>
      <c r="B30" s="271" t="s">
        <v>302</v>
      </c>
      <c r="C30" s="271" t="s">
        <v>307</v>
      </c>
      <c r="D30" s="272" t="s">
        <v>81</v>
      </c>
      <c r="E30" s="273">
        <v>0</v>
      </c>
      <c r="F30" s="273">
        <v>226066</v>
      </c>
    </row>
    <row r="31" spans="1:6" ht="17.100000000000001" customHeight="1">
      <c r="A31" s="271" t="s">
        <v>302</v>
      </c>
      <c r="B31" s="271" t="s">
        <v>302</v>
      </c>
      <c r="C31" s="271" t="s">
        <v>308</v>
      </c>
      <c r="D31" s="272" t="s">
        <v>82</v>
      </c>
      <c r="E31" s="273">
        <v>0</v>
      </c>
      <c r="F31" s="273">
        <v>38861</v>
      </c>
    </row>
    <row r="32" spans="1:6" ht="17.100000000000001" customHeight="1">
      <c r="A32" s="271" t="s">
        <v>302</v>
      </c>
      <c r="B32" s="271" t="s">
        <v>302</v>
      </c>
      <c r="C32" s="271" t="s">
        <v>309</v>
      </c>
      <c r="D32" s="272" t="s">
        <v>83</v>
      </c>
      <c r="E32" s="273">
        <v>0</v>
      </c>
      <c r="F32" s="273">
        <v>5538</v>
      </c>
    </row>
    <row r="33" spans="1:6" ht="17.100000000000001" customHeight="1">
      <c r="A33" s="271" t="s">
        <v>302</v>
      </c>
      <c r="B33" s="271" t="s">
        <v>302</v>
      </c>
      <c r="C33" s="271" t="s">
        <v>304</v>
      </c>
      <c r="D33" s="272" t="s">
        <v>78</v>
      </c>
      <c r="E33" s="273">
        <v>0</v>
      </c>
      <c r="F33" s="273">
        <v>94535</v>
      </c>
    </row>
    <row r="34" spans="1:6" ht="17.100000000000001" customHeight="1">
      <c r="A34" s="268" t="s">
        <v>302</v>
      </c>
      <c r="B34" s="268" t="s">
        <v>322</v>
      </c>
      <c r="C34" s="268" t="s">
        <v>302</v>
      </c>
      <c r="D34" s="269" t="s">
        <v>98</v>
      </c>
      <c r="E34" s="270">
        <v>921000</v>
      </c>
      <c r="F34" s="270">
        <v>921000</v>
      </c>
    </row>
    <row r="35" spans="1:6" ht="48" customHeight="1">
      <c r="A35" s="271" t="s">
        <v>302</v>
      </c>
      <c r="B35" s="271" t="s">
        <v>302</v>
      </c>
      <c r="C35" s="271" t="s">
        <v>303</v>
      </c>
      <c r="D35" s="272" t="s">
        <v>77</v>
      </c>
      <c r="E35" s="273">
        <v>921000</v>
      </c>
      <c r="F35" s="273">
        <v>0</v>
      </c>
    </row>
    <row r="36" spans="1:6" ht="17.100000000000001" customHeight="1">
      <c r="A36" s="271" t="s">
        <v>302</v>
      </c>
      <c r="B36" s="271" t="s">
        <v>302</v>
      </c>
      <c r="C36" s="271" t="s">
        <v>323</v>
      </c>
      <c r="D36" s="272" t="s">
        <v>99</v>
      </c>
      <c r="E36" s="273">
        <v>0</v>
      </c>
      <c r="F36" s="273">
        <v>220</v>
      </c>
    </row>
    <row r="37" spans="1:6" ht="17.100000000000001" customHeight="1">
      <c r="A37" s="271" t="s">
        <v>302</v>
      </c>
      <c r="B37" s="271" t="s">
        <v>302</v>
      </c>
      <c r="C37" s="271" t="s">
        <v>307</v>
      </c>
      <c r="D37" s="272" t="s">
        <v>81</v>
      </c>
      <c r="E37" s="273">
        <v>0</v>
      </c>
      <c r="F37" s="273">
        <v>164946</v>
      </c>
    </row>
    <row r="38" spans="1:6">
      <c r="A38" s="271" t="s">
        <v>302</v>
      </c>
      <c r="B38" s="271" t="s">
        <v>302</v>
      </c>
      <c r="C38" s="271" t="s">
        <v>324</v>
      </c>
      <c r="D38" s="272" t="s">
        <v>100</v>
      </c>
      <c r="E38" s="273">
        <v>0</v>
      </c>
      <c r="F38" s="273">
        <v>439157</v>
      </c>
    </row>
    <row r="39" spans="1:6" ht="17.100000000000001" customHeight="1">
      <c r="A39" s="271" t="s">
        <v>302</v>
      </c>
      <c r="B39" s="271" t="s">
        <v>302</v>
      </c>
      <c r="C39" s="271" t="s">
        <v>325</v>
      </c>
      <c r="D39" s="272" t="s">
        <v>101</v>
      </c>
      <c r="E39" s="273">
        <v>0</v>
      </c>
      <c r="F39" s="273">
        <v>47734</v>
      </c>
    </row>
    <row r="40" spans="1:6" ht="17.100000000000001" customHeight="1">
      <c r="A40" s="271" t="s">
        <v>302</v>
      </c>
      <c r="B40" s="271" t="s">
        <v>302</v>
      </c>
      <c r="C40" s="271" t="s">
        <v>308</v>
      </c>
      <c r="D40" s="272" t="s">
        <v>82</v>
      </c>
      <c r="E40" s="273">
        <v>0</v>
      </c>
      <c r="F40" s="273">
        <v>111464</v>
      </c>
    </row>
    <row r="41" spans="1:6" ht="17.100000000000001" customHeight="1">
      <c r="A41" s="271" t="s">
        <v>302</v>
      </c>
      <c r="B41" s="271" t="s">
        <v>302</v>
      </c>
      <c r="C41" s="271" t="s">
        <v>309</v>
      </c>
      <c r="D41" s="272" t="s">
        <v>83</v>
      </c>
      <c r="E41" s="273">
        <v>0</v>
      </c>
      <c r="F41" s="273">
        <v>9097</v>
      </c>
    </row>
    <row r="42" spans="1:6" ht="17.100000000000001" customHeight="1">
      <c r="A42" s="271" t="s">
        <v>302</v>
      </c>
      <c r="B42" s="271" t="s">
        <v>302</v>
      </c>
      <c r="C42" s="271" t="s">
        <v>310</v>
      </c>
      <c r="D42" s="272" t="s">
        <v>84</v>
      </c>
      <c r="E42" s="273">
        <v>0</v>
      </c>
      <c r="F42" s="273">
        <v>1173</v>
      </c>
    </row>
    <row r="43" spans="1:6" ht="17.100000000000001" customHeight="1">
      <c r="A43" s="271" t="s">
        <v>302</v>
      </c>
      <c r="B43" s="271" t="s">
        <v>302</v>
      </c>
      <c r="C43" s="271" t="s">
        <v>311</v>
      </c>
      <c r="D43" s="272" t="s">
        <v>85</v>
      </c>
      <c r="E43" s="273">
        <v>0</v>
      </c>
      <c r="F43" s="273">
        <v>12989</v>
      </c>
    </row>
    <row r="44" spans="1:6" ht="17.100000000000001" customHeight="1">
      <c r="A44" s="271" t="s">
        <v>302</v>
      </c>
      <c r="B44" s="271" t="s">
        <v>302</v>
      </c>
      <c r="C44" s="271" t="s">
        <v>312</v>
      </c>
      <c r="D44" s="272" t="s">
        <v>86</v>
      </c>
      <c r="E44" s="273">
        <v>0</v>
      </c>
      <c r="F44" s="273">
        <v>15106</v>
      </c>
    </row>
    <row r="45" spans="1:6" ht="17.100000000000001" customHeight="1">
      <c r="A45" s="271" t="s">
        <v>302</v>
      </c>
      <c r="B45" s="271" t="s">
        <v>302</v>
      </c>
      <c r="C45" s="271" t="s">
        <v>313</v>
      </c>
      <c r="D45" s="272" t="s">
        <v>87</v>
      </c>
      <c r="E45" s="273">
        <v>0</v>
      </c>
      <c r="F45" s="273">
        <v>4927</v>
      </c>
    </row>
    <row r="46" spans="1:6" ht="17.100000000000001" customHeight="1">
      <c r="A46" s="271" t="s">
        <v>302</v>
      </c>
      <c r="B46" s="271" t="s">
        <v>302</v>
      </c>
      <c r="C46" s="271" t="s">
        <v>326</v>
      </c>
      <c r="D46" s="272" t="s">
        <v>102</v>
      </c>
      <c r="E46" s="273">
        <v>0</v>
      </c>
      <c r="F46" s="273">
        <v>941</v>
      </c>
    </row>
    <row r="47" spans="1:6" ht="17.100000000000001" customHeight="1">
      <c r="A47" s="271" t="s">
        <v>302</v>
      </c>
      <c r="B47" s="271" t="s">
        <v>302</v>
      </c>
      <c r="C47" s="271" t="s">
        <v>304</v>
      </c>
      <c r="D47" s="272" t="s">
        <v>78</v>
      </c>
      <c r="E47" s="273">
        <v>0</v>
      </c>
      <c r="F47" s="273">
        <v>78710</v>
      </c>
    </row>
    <row r="48" spans="1:6" ht="17.100000000000001" customHeight="1">
      <c r="A48" s="271" t="s">
        <v>302</v>
      </c>
      <c r="B48" s="271" t="s">
        <v>302</v>
      </c>
      <c r="C48" s="271" t="s">
        <v>327</v>
      </c>
      <c r="D48" s="272" t="s">
        <v>328</v>
      </c>
      <c r="E48" s="273">
        <v>0</v>
      </c>
      <c r="F48" s="273">
        <v>3347</v>
      </c>
    </row>
    <row r="49" spans="1:6" ht="17.100000000000001" customHeight="1">
      <c r="A49" s="271" t="s">
        <v>302</v>
      </c>
      <c r="B49" s="271" t="s">
        <v>302</v>
      </c>
      <c r="C49" s="271" t="s">
        <v>329</v>
      </c>
      <c r="D49" s="272" t="s">
        <v>103</v>
      </c>
      <c r="E49" s="273">
        <v>0</v>
      </c>
      <c r="F49" s="273">
        <v>3000</v>
      </c>
    </row>
    <row r="50" spans="1:6" ht="17.100000000000001" customHeight="1">
      <c r="A50" s="271" t="s">
        <v>302</v>
      </c>
      <c r="B50" s="271" t="s">
        <v>302</v>
      </c>
      <c r="C50" s="271" t="s">
        <v>315</v>
      </c>
      <c r="D50" s="272" t="s">
        <v>89</v>
      </c>
      <c r="E50" s="273">
        <v>0</v>
      </c>
      <c r="F50" s="273">
        <v>4679</v>
      </c>
    </row>
    <row r="51" spans="1:6" ht="17.100000000000001" customHeight="1">
      <c r="A51" s="271" t="s">
        <v>302</v>
      </c>
      <c r="B51" s="271" t="s">
        <v>302</v>
      </c>
      <c r="C51" s="271" t="s">
        <v>330</v>
      </c>
      <c r="D51" s="272" t="s">
        <v>104</v>
      </c>
      <c r="E51" s="273">
        <v>0</v>
      </c>
      <c r="F51" s="273">
        <v>17441</v>
      </c>
    </row>
    <row r="52" spans="1:6" ht="17.100000000000001" customHeight="1">
      <c r="A52" s="271" t="s">
        <v>302</v>
      </c>
      <c r="B52" s="271" t="s">
        <v>302</v>
      </c>
      <c r="C52" s="271" t="s">
        <v>316</v>
      </c>
      <c r="D52" s="272" t="s">
        <v>90</v>
      </c>
      <c r="E52" s="273">
        <v>0</v>
      </c>
      <c r="F52" s="273">
        <v>1268</v>
      </c>
    </row>
    <row r="53" spans="1:6" ht="17.100000000000001" customHeight="1">
      <c r="A53" s="271" t="s">
        <v>302</v>
      </c>
      <c r="B53" s="271" t="s">
        <v>302</v>
      </c>
      <c r="C53" s="271" t="s">
        <v>331</v>
      </c>
      <c r="D53" s="272" t="s">
        <v>105</v>
      </c>
      <c r="E53" s="273">
        <v>0</v>
      </c>
      <c r="F53" s="273">
        <v>1142</v>
      </c>
    </row>
    <row r="54" spans="1:6" ht="17.100000000000001" customHeight="1">
      <c r="A54" s="271" t="s">
        <v>302</v>
      </c>
      <c r="B54" s="271" t="s">
        <v>302</v>
      </c>
      <c r="C54" s="271" t="s">
        <v>320</v>
      </c>
      <c r="D54" s="272" t="s">
        <v>94</v>
      </c>
      <c r="E54" s="273">
        <v>0</v>
      </c>
      <c r="F54" s="273">
        <v>1059</v>
      </c>
    </row>
    <row r="55" spans="1:6" ht="25.5">
      <c r="A55" s="271" t="s">
        <v>302</v>
      </c>
      <c r="B55" s="271" t="s">
        <v>302</v>
      </c>
      <c r="C55" s="271" t="s">
        <v>332</v>
      </c>
      <c r="D55" s="272" t="s">
        <v>106</v>
      </c>
      <c r="E55" s="273">
        <v>0</v>
      </c>
      <c r="F55" s="273">
        <v>1142</v>
      </c>
    </row>
    <row r="56" spans="1:6" ht="17.100000000000001" customHeight="1">
      <c r="A56" s="271" t="s">
        <v>302</v>
      </c>
      <c r="B56" s="271" t="s">
        <v>302</v>
      </c>
      <c r="C56" s="271" t="s">
        <v>354</v>
      </c>
      <c r="D56" s="272" t="s">
        <v>129</v>
      </c>
      <c r="E56" s="273">
        <v>0</v>
      </c>
      <c r="F56" s="273">
        <v>1458</v>
      </c>
    </row>
    <row r="57" spans="1:6" ht="18" customHeight="1">
      <c r="A57" s="264" t="s">
        <v>333</v>
      </c>
      <c r="B57" s="264" t="s">
        <v>302</v>
      </c>
      <c r="C57" s="264" t="s">
        <v>302</v>
      </c>
      <c r="D57" s="265" t="s">
        <v>107</v>
      </c>
      <c r="E57" s="266">
        <v>47405</v>
      </c>
      <c r="F57" s="266">
        <v>47405</v>
      </c>
    </row>
    <row r="58" spans="1:6" ht="18.75" customHeight="1">
      <c r="A58" s="268" t="s">
        <v>302</v>
      </c>
      <c r="B58" s="268" t="s">
        <v>334</v>
      </c>
      <c r="C58" s="268" t="s">
        <v>302</v>
      </c>
      <c r="D58" s="269" t="s">
        <v>108</v>
      </c>
      <c r="E58" s="270">
        <v>34791</v>
      </c>
      <c r="F58" s="270">
        <v>34791</v>
      </c>
    </row>
    <row r="59" spans="1:6" ht="48" customHeight="1">
      <c r="A59" s="271" t="s">
        <v>302</v>
      </c>
      <c r="B59" s="271" t="s">
        <v>302</v>
      </c>
      <c r="C59" s="271" t="s">
        <v>303</v>
      </c>
      <c r="D59" s="272" t="s">
        <v>77</v>
      </c>
      <c r="E59" s="273">
        <v>34791</v>
      </c>
      <c r="F59" s="273">
        <v>0</v>
      </c>
    </row>
    <row r="60" spans="1:6" ht="17.100000000000001" customHeight="1">
      <c r="A60" s="271" t="s">
        <v>302</v>
      </c>
      <c r="B60" s="271" t="s">
        <v>302</v>
      </c>
      <c r="C60" s="271" t="s">
        <v>307</v>
      </c>
      <c r="D60" s="272" t="s">
        <v>81</v>
      </c>
      <c r="E60" s="273">
        <v>0</v>
      </c>
      <c r="F60" s="273">
        <v>29080</v>
      </c>
    </row>
    <row r="61" spans="1:6" ht="17.100000000000001" customHeight="1">
      <c r="A61" s="271" t="s">
        <v>302</v>
      </c>
      <c r="B61" s="271" t="s">
        <v>302</v>
      </c>
      <c r="C61" s="271" t="s">
        <v>308</v>
      </c>
      <c r="D61" s="272" t="s">
        <v>82</v>
      </c>
      <c r="E61" s="273">
        <v>0</v>
      </c>
      <c r="F61" s="273">
        <v>4999</v>
      </c>
    </row>
    <row r="62" spans="1:6" ht="17.100000000000001" customHeight="1">
      <c r="A62" s="271" t="s">
        <v>302</v>
      </c>
      <c r="B62" s="271" t="s">
        <v>302</v>
      </c>
      <c r="C62" s="271" t="s">
        <v>309</v>
      </c>
      <c r="D62" s="272" t="s">
        <v>83</v>
      </c>
      <c r="E62" s="273">
        <v>0</v>
      </c>
      <c r="F62" s="273">
        <v>712</v>
      </c>
    </row>
    <row r="63" spans="1:6" ht="17.100000000000001" customHeight="1">
      <c r="A63" s="268" t="s">
        <v>302</v>
      </c>
      <c r="B63" s="268" t="s">
        <v>335</v>
      </c>
      <c r="C63" s="268" t="s">
        <v>302</v>
      </c>
      <c r="D63" s="269" t="s">
        <v>109</v>
      </c>
      <c r="E63" s="270">
        <v>12614</v>
      </c>
      <c r="F63" s="270">
        <v>12614</v>
      </c>
    </row>
    <row r="64" spans="1:6" ht="48" customHeight="1">
      <c r="A64" s="271" t="s">
        <v>302</v>
      </c>
      <c r="B64" s="271" t="s">
        <v>302</v>
      </c>
      <c r="C64" s="271" t="s">
        <v>303</v>
      </c>
      <c r="D64" s="272" t="s">
        <v>77</v>
      </c>
      <c r="E64" s="273">
        <v>12614</v>
      </c>
      <c r="F64" s="273">
        <v>0</v>
      </c>
    </row>
    <row r="65" spans="1:6" ht="17.100000000000001" customHeight="1">
      <c r="A65" s="271" t="s">
        <v>302</v>
      </c>
      <c r="B65" s="271" t="s">
        <v>302</v>
      </c>
      <c r="C65" s="271" t="s">
        <v>308</v>
      </c>
      <c r="D65" s="272" t="s">
        <v>82</v>
      </c>
      <c r="E65" s="273">
        <v>0</v>
      </c>
      <c r="F65" s="273">
        <v>1600</v>
      </c>
    </row>
    <row r="66" spans="1:6" ht="17.100000000000001" customHeight="1">
      <c r="A66" s="271" t="s">
        <v>302</v>
      </c>
      <c r="B66" s="271" t="s">
        <v>302</v>
      </c>
      <c r="C66" s="271" t="s">
        <v>309</v>
      </c>
      <c r="D66" s="272" t="s">
        <v>83</v>
      </c>
      <c r="E66" s="273">
        <v>0</v>
      </c>
      <c r="F66" s="273">
        <v>200</v>
      </c>
    </row>
    <row r="67" spans="1:6" ht="17.100000000000001" customHeight="1">
      <c r="A67" s="271" t="s">
        <v>302</v>
      </c>
      <c r="B67" s="271" t="s">
        <v>302</v>
      </c>
      <c r="C67" s="271" t="s">
        <v>310</v>
      </c>
      <c r="D67" s="272" t="s">
        <v>84</v>
      </c>
      <c r="E67" s="273">
        <v>0</v>
      </c>
      <c r="F67" s="273">
        <v>10600</v>
      </c>
    </row>
    <row r="68" spans="1:6" ht="17.100000000000001" customHeight="1">
      <c r="A68" s="271" t="s">
        <v>302</v>
      </c>
      <c r="B68" s="271" t="s">
        <v>302</v>
      </c>
      <c r="C68" s="271" t="s">
        <v>311</v>
      </c>
      <c r="D68" s="272" t="s">
        <v>85</v>
      </c>
      <c r="E68" s="273">
        <v>0</v>
      </c>
      <c r="F68" s="273">
        <v>214</v>
      </c>
    </row>
    <row r="69" spans="1:6" ht="18" customHeight="1">
      <c r="A69" s="264" t="s">
        <v>336</v>
      </c>
      <c r="B69" s="264" t="s">
        <v>302</v>
      </c>
      <c r="C69" s="264" t="s">
        <v>302</v>
      </c>
      <c r="D69" s="265" t="s">
        <v>110</v>
      </c>
      <c r="E69" s="266">
        <v>8590525</v>
      </c>
      <c r="F69" s="266">
        <v>8590525</v>
      </c>
    </row>
    <row r="70" spans="1:6" ht="17.100000000000001" customHeight="1">
      <c r="A70" s="268" t="s">
        <v>302</v>
      </c>
      <c r="B70" s="268" t="s">
        <v>337</v>
      </c>
      <c r="C70" s="268" t="s">
        <v>302</v>
      </c>
      <c r="D70" s="269" t="s">
        <v>111</v>
      </c>
      <c r="E70" s="270">
        <v>8590525</v>
      </c>
      <c r="F70" s="270">
        <v>8590525</v>
      </c>
    </row>
    <row r="71" spans="1:6" ht="48" customHeight="1">
      <c r="A71" s="271" t="s">
        <v>302</v>
      </c>
      <c r="B71" s="271" t="s">
        <v>302</v>
      </c>
      <c r="C71" s="271" t="s">
        <v>303</v>
      </c>
      <c r="D71" s="272" t="s">
        <v>77</v>
      </c>
      <c r="E71" s="273">
        <v>8590525</v>
      </c>
      <c r="F71" s="273">
        <v>0</v>
      </c>
    </row>
    <row r="72" spans="1:6" ht="25.5">
      <c r="A72" s="271" t="s">
        <v>302</v>
      </c>
      <c r="B72" s="271" t="s">
        <v>302</v>
      </c>
      <c r="C72" s="271" t="s">
        <v>338</v>
      </c>
      <c r="D72" s="272" t="s">
        <v>112</v>
      </c>
      <c r="E72" s="273">
        <v>0</v>
      </c>
      <c r="F72" s="273">
        <v>321502</v>
      </c>
    </row>
    <row r="73" spans="1:6" ht="17.100000000000001" customHeight="1">
      <c r="A73" s="271" t="s">
        <v>302</v>
      </c>
      <c r="B73" s="271" t="s">
        <v>302</v>
      </c>
      <c r="C73" s="271" t="s">
        <v>307</v>
      </c>
      <c r="D73" s="272" t="s">
        <v>81</v>
      </c>
      <c r="E73" s="273">
        <v>0</v>
      </c>
      <c r="F73" s="273">
        <v>35297</v>
      </c>
    </row>
    <row r="74" spans="1:6">
      <c r="A74" s="271" t="s">
        <v>302</v>
      </c>
      <c r="B74" s="271" t="s">
        <v>302</v>
      </c>
      <c r="C74" s="271" t="s">
        <v>324</v>
      </c>
      <c r="D74" s="272" t="s">
        <v>100</v>
      </c>
      <c r="E74" s="273">
        <v>0</v>
      </c>
      <c r="F74" s="273">
        <v>125719</v>
      </c>
    </row>
    <row r="75" spans="1:6" ht="17.100000000000001" customHeight="1">
      <c r="A75" s="271" t="s">
        <v>302</v>
      </c>
      <c r="B75" s="271" t="s">
        <v>302</v>
      </c>
      <c r="C75" s="271" t="s">
        <v>325</v>
      </c>
      <c r="D75" s="272" t="s">
        <v>101</v>
      </c>
      <c r="E75" s="273">
        <v>0</v>
      </c>
      <c r="F75" s="273">
        <v>12946</v>
      </c>
    </row>
    <row r="76" spans="1:6" ht="17.100000000000001" customHeight="1">
      <c r="A76" s="271" t="s">
        <v>302</v>
      </c>
      <c r="B76" s="271" t="s">
        <v>302</v>
      </c>
      <c r="C76" s="271" t="s">
        <v>339</v>
      </c>
      <c r="D76" s="272" t="s">
        <v>113</v>
      </c>
      <c r="E76" s="273">
        <v>0</v>
      </c>
      <c r="F76" s="273">
        <v>5880905</v>
      </c>
    </row>
    <row r="77" spans="1:6" ht="25.5">
      <c r="A77" s="271" t="s">
        <v>302</v>
      </c>
      <c r="B77" s="271" t="s">
        <v>302</v>
      </c>
      <c r="C77" s="271" t="s">
        <v>340</v>
      </c>
      <c r="D77" s="272" t="s">
        <v>114</v>
      </c>
      <c r="E77" s="273">
        <v>0</v>
      </c>
      <c r="F77" s="273">
        <v>26237</v>
      </c>
    </row>
    <row r="78" spans="1:6" ht="25.5">
      <c r="A78" s="271" t="s">
        <v>302</v>
      </c>
      <c r="B78" s="271" t="s">
        <v>302</v>
      </c>
      <c r="C78" s="271" t="s">
        <v>341</v>
      </c>
      <c r="D78" s="272" t="s">
        <v>115</v>
      </c>
      <c r="E78" s="273">
        <v>0</v>
      </c>
      <c r="F78" s="273">
        <v>475477</v>
      </c>
    </row>
    <row r="79" spans="1:6" ht="25.5">
      <c r="A79" s="271" t="s">
        <v>302</v>
      </c>
      <c r="B79" s="271" t="s">
        <v>302</v>
      </c>
      <c r="C79" s="271" t="s">
        <v>342</v>
      </c>
      <c r="D79" s="272" t="s">
        <v>116</v>
      </c>
      <c r="E79" s="273">
        <v>0</v>
      </c>
      <c r="F79" s="273">
        <v>159154</v>
      </c>
    </row>
    <row r="80" spans="1:6" ht="17.100000000000001" customHeight="1">
      <c r="A80" s="271" t="s">
        <v>302</v>
      </c>
      <c r="B80" s="271" t="s">
        <v>302</v>
      </c>
      <c r="C80" s="271" t="s">
        <v>308</v>
      </c>
      <c r="D80" s="272" t="s">
        <v>82</v>
      </c>
      <c r="E80" s="273">
        <v>0</v>
      </c>
      <c r="F80" s="273">
        <v>31591</v>
      </c>
    </row>
    <row r="81" spans="1:18" ht="17.100000000000001" customHeight="1">
      <c r="A81" s="271" t="s">
        <v>302</v>
      </c>
      <c r="B81" s="271" t="s">
        <v>302</v>
      </c>
      <c r="C81" s="271" t="s">
        <v>309</v>
      </c>
      <c r="D81" s="272" t="s">
        <v>83</v>
      </c>
      <c r="E81" s="273">
        <v>0</v>
      </c>
      <c r="F81" s="273">
        <v>4262</v>
      </c>
    </row>
    <row r="82" spans="1:18" ht="17.100000000000001" customHeight="1">
      <c r="A82" s="271" t="s">
        <v>302</v>
      </c>
      <c r="B82" s="271" t="s">
        <v>302</v>
      </c>
      <c r="C82" s="271" t="s">
        <v>310</v>
      </c>
      <c r="D82" s="272" t="s">
        <v>84</v>
      </c>
      <c r="E82" s="273">
        <v>0</v>
      </c>
      <c r="F82" s="273">
        <v>14806</v>
      </c>
    </row>
    <row r="83" spans="1:18" ht="25.5">
      <c r="A83" s="271" t="s">
        <v>302</v>
      </c>
      <c r="B83" s="271" t="s">
        <v>302</v>
      </c>
      <c r="C83" s="271" t="s">
        <v>343</v>
      </c>
      <c r="D83" s="272" t="s">
        <v>344</v>
      </c>
      <c r="E83" s="273">
        <v>0</v>
      </c>
      <c r="F83" s="273">
        <v>936845</v>
      </c>
    </row>
    <row r="84" spans="1:18" ht="17.100000000000001" customHeight="1">
      <c r="A84" s="271" t="s">
        <v>302</v>
      </c>
      <c r="B84" s="271" t="s">
        <v>302</v>
      </c>
      <c r="C84" s="271" t="s">
        <v>311</v>
      </c>
      <c r="D84" s="272" t="s">
        <v>85</v>
      </c>
      <c r="E84" s="273">
        <v>0</v>
      </c>
      <c r="F84" s="273">
        <v>158053</v>
      </c>
    </row>
    <row r="85" spans="1:18" ht="17.100000000000001" customHeight="1">
      <c r="A85" s="271" t="s">
        <v>302</v>
      </c>
      <c r="B85" s="271" t="s">
        <v>302</v>
      </c>
      <c r="C85" s="271" t="s">
        <v>345</v>
      </c>
      <c r="D85" s="272" t="s">
        <v>117</v>
      </c>
      <c r="E85" s="273">
        <v>0</v>
      </c>
      <c r="F85" s="273">
        <v>15000</v>
      </c>
    </row>
    <row r="86" spans="1:18">
      <c r="A86" s="271" t="s">
        <v>302</v>
      </c>
      <c r="B86" s="271" t="s">
        <v>302</v>
      </c>
      <c r="C86" s="271" t="s">
        <v>346</v>
      </c>
      <c r="D86" s="272" t="s">
        <v>118</v>
      </c>
      <c r="E86" s="273">
        <v>0</v>
      </c>
      <c r="F86" s="273">
        <v>8000</v>
      </c>
    </row>
    <row r="87" spans="1:18" ht="17.100000000000001" customHeight="1">
      <c r="A87" s="271" t="s">
        <v>302</v>
      </c>
      <c r="B87" s="271" t="s">
        <v>302</v>
      </c>
      <c r="C87" s="271" t="s">
        <v>347</v>
      </c>
      <c r="D87" s="272" t="s">
        <v>119</v>
      </c>
      <c r="E87" s="273">
        <v>0</v>
      </c>
      <c r="F87" s="273">
        <v>8643</v>
      </c>
    </row>
    <row r="88" spans="1:18" ht="17.100000000000001" customHeight="1">
      <c r="A88" s="271" t="s">
        <v>302</v>
      </c>
      <c r="B88" s="271" t="s">
        <v>302</v>
      </c>
      <c r="C88" s="271" t="s">
        <v>312</v>
      </c>
      <c r="D88" s="272" t="s">
        <v>86</v>
      </c>
      <c r="E88" s="273">
        <v>0</v>
      </c>
      <c r="F88" s="273">
        <v>91743</v>
      </c>
    </row>
    <row r="89" spans="1:18" ht="17.100000000000001" customHeight="1">
      <c r="A89" s="271" t="s">
        <v>302</v>
      </c>
      <c r="B89" s="271" t="s">
        <v>302</v>
      </c>
      <c r="C89" s="271" t="s">
        <v>313</v>
      </c>
      <c r="D89" s="272" t="s">
        <v>87</v>
      </c>
      <c r="E89" s="273">
        <v>0</v>
      </c>
      <c r="F89" s="273">
        <v>156034</v>
      </c>
    </row>
    <row r="90" spans="1:18" ht="17.100000000000001" customHeight="1">
      <c r="A90" s="271" t="s">
        <v>302</v>
      </c>
      <c r="B90" s="271" t="s">
        <v>302</v>
      </c>
      <c r="C90" s="271" t="s">
        <v>326</v>
      </c>
      <c r="D90" s="272" t="s">
        <v>102</v>
      </c>
      <c r="E90" s="273">
        <v>0</v>
      </c>
      <c r="F90" s="273">
        <v>25000</v>
      </c>
    </row>
    <row r="91" spans="1:18" ht="17.100000000000001" customHeight="1">
      <c r="A91" s="271" t="s">
        <v>302</v>
      </c>
      <c r="B91" s="271" t="s">
        <v>302</v>
      </c>
      <c r="C91" s="271" t="s">
        <v>304</v>
      </c>
      <c r="D91" s="272" t="s">
        <v>78</v>
      </c>
      <c r="E91" s="273">
        <v>0</v>
      </c>
      <c r="F91" s="273">
        <v>52000</v>
      </c>
      <c r="R91" s="310"/>
    </row>
    <row r="92" spans="1:18" ht="17.100000000000001" customHeight="1">
      <c r="A92" s="271" t="s">
        <v>302</v>
      </c>
      <c r="B92" s="271" t="s">
        <v>302</v>
      </c>
      <c r="C92" s="271" t="s">
        <v>327</v>
      </c>
      <c r="D92" s="272" t="s">
        <v>328</v>
      </c>
      <c r="E92" s="273">
        <v>0</v>
      </c>
      <c r="F92" s="273">
        <v>5580</v>
      </c>
    </row>
    <row r="93" spans="1:18" ht="17.100000000000001" customHeight="1">
      <c r="A93" s="271" t="s">
        <v>302</v>
      </c>
      <c r="B93" s="271" t="s">
        <v>302</v>
      </c>
      <c r="C93" s="271" t="s">
        <v>329</v>
      </c>
      <c r="D93" s="272" t="s">
        <v>103</v>
      </c>
      <c r="E93" s="273">
        <v>0</v>
      </c>
      <c r="F93" s="273">
        <v>5000</v>
      </c>
      <c r="H93" s="257" t="s">
        <v>389</v>
      </c>
    </row>
    <row r="94" spans="1:18" ht="17.100000000000001" customHeight="1">
      <c r="A94" s="271" t="s">
        <v>302</v>
      </c>
      <c r="B94" s="271" t="s">
        <v>302</v>
      </c>
      <c r="C94" s="271" t="s">
        <v>315</v>
      </c>
      <c r="D94" s="272" t="s">
        <v>89</v>
      </c>
      <c r="E94" s="273">
        <v>0</v>
      </c>
      <c r="F94" s="273">
        <v>5700</v>
      </c>
    </row>
    <row r="95" spans="1:18" ht="17.100000000000001" customHeight="1">
      <c r="A95" s="271" t="s">
        <v>302</v>
      </c>
      <c r="B95" s="271" t="s">
        <v>302</v>
      </c>
      <c r="C95" s="271" t="s">
        <v>330</v>
      </c>
      <c r="D95" s="272" t="s">
        <v>104</v>
      </c>
      <c r="E95" s="273">
        <v>0</v>
      </c>
      <c r="F95" s="273">
        <v>6201</v>
      </c>
    </row>
    <row r="96" spans="1:18" ht="17.100000000000001" customHeight="1">
      <c r="A96" s="271" t="s">
        <v>302</v>
      </c>
      <c r="B96" s="271" t="s">
        <v>302</v>
      </c>
      <c r="C96" s="271" t="s">
        <v>316</v>
      </c>
      <c r="D96" s="272" t="s">
        <v>90</v>
      </c>
      <c r="E96" s="273">
        <v>0</v>
      </c>
      <c r="F96" s="273">
        <v>21330</v>
      </c>
    </row>
    <row r="97" spans="1:6" ht="17.100000000000001" customHeight="1">
      <c r="A97" s="271" t="s">
        <v>302</v>
      </c>
      <c r="B97" s="271" t="s">
        <v>302</v>
      </c>
      <c r="C97" s="271" t="s">
        <v>331</v>
      </c>
      <c r="D97" s="272" t="s">
        <v>105</v>
      </c>
      <c r="E97" s="273">
        <v>0</v>
      </c>
      <c r="F97" s="273">
        <v>2000</v>
      </c>
    </row>
    <row r="98" spans="1:6" ht="25.5">
      <c r="A98" s="271" t="s">
        <v>302</v>
      </c>
      <c r="B98" s="271" t="s">
        <v>302</v>
      </c>
      <c r="C98" s="271" t="s">
        <v>332</v>
      </c>
      <c r="D98" s="272" t="s">
        <v>106</v>
      </c>
      <c r="E98" s="273">
        <v>0</v>
      </c>
      <c r="F98" s="273">
        <v>5500</v>
      </c>
    </row>
    <row r="99" spans="1:6" ht="18" customHeight="1">
      <c r="A99" s="264" t="s">
        <v>120</v>
      </c>
      <c r="B99" s="264" t="s">
        <v>302</v>
      </c>
      <c r="C99" s="264" t="s">
        <v>302</v>
      </c>
      <c r="D99" s="265" t="s">
        <v>121</v>
      </c>
      <c r="E99" s="266">
        <v>330000</v>
      </c>
      <c r="F99" s="266">
        <v>330000</v>
      </c>
    </row>
    <row r="100" spans="1:6" ht="17.100000000000001" customHeight="1">
      <c r="A100" s="268" t="s">
        <v>302</v>
      </c>
      <c r="B100" s="268" t="s">
        <v>122</v>
      </c>
      <c r="C100" s="268" t="s">
        <v>302</v>
      </c>
      <c r="D100" s="269" t="s">
        <v>123</v>
      </c>
      <c r="E100" s="270">
        <v>330000</v>
      </c>
      <c r="F100" s="270">
        <v>330000</v>
      </c>
    </row>
    <row r="101" spans="1:6" ht="48" customHeight="1">
      <c r="A101" s="271" t="s">
        <v>302</v>
      </c>
      <c r="B101" s="271" t="s">
        <v>302</v>
      </c>
      <c r="C101" s="271" t="s">
        <v>303</v>
      </c>
      <c r="D101" s="272" t="s">
        <v>77</v>
      </c>
      <c r="E101" s="273">
        <v>330000</v>
      </c>
      <c r="F101" s="273">
        <v>0</v>
      </c>
    </row>
    <row r="102" spans="1:6" ht="51">
      <c r="A102" s="271" t="s">
        <v>302</v>
      </c>
      <c r="B102" s="271" t="s">
        <v>302</v>
      </c>
      <c r="C102" s="271" t="s">
        <v>348</v>
      </c>
      <c r="D102" s="272" t="s">
        <v>33</v>
      </c>
      <c r="E102" s="273">
        <v>0</v>
      </c>
      <c r="F102" s="273">
        <v>190080</v>
      </c>
    </row>
    <row r="103" spans="1:6" ht="17.100000000000001" customHeight="1">
      <c r="A103" s="271" t="s">
        <v>302</v>
      </c>
      <c r="B103" s="271" t="s">
        <v>302</v>
      </c>
      <c r="C103" s="271" t="s">
        <v>307</v>
      </c>
      <c r="D103" s="272" t="s">
        <v>81</v>
      </c>
      <c r="E103" s="273">
        <v>0</v>
      </c>
      <c r="F103" s="273">
        <v>5400</v>
      </c>
    </row>
    <row r="104" spans="1:6" ht="17.100000000000001" customHeight="1">
      <c r="A104" s="271" t="s">
        <v>302</v>
      </c>
      <c r="B104" s="271" t="s">
        <v>302</v>
      </c>
      <c r="C104" s="271" t="s">
        <v>308</v>
      </c>
      <c r="D104" s="272" t="s">
        <v>82</v>
      </c>
      <c r="E104" s="273">
        <v>0</v>
      </c>
      <c r="F104" s="273">
        <v>924</v>
      </c>
    </row>
    <row r="105" spans="1:6" ht="17.100000000000001" customHeight="1">
      <c r="A105" s="271" t="s">
        <v>302</v>
      </c>
      <c r="B105" s="271" t="s">
        <v>302</v>
      </c>
      <c r="C105" s="271" t="s">
        <v>309</v>
      </c>
      <c r="D105" s="272" t="s">
        <v>83</v>
      </c>
      <c r="E105" s="273">
        <v>0</v>
      </c>
      <c r="F105" s="273">
        <v>132</v>
      </c>
    </row>
    <row r="106" spans="1:6" ht="17.100000000000001" customHeight="1">
      <c r="A106" s="271" t="s">
        <v>302</v>
      </c>
      <c r="B106" s="271" t="s">
        <v>302</v>
      </c>
      <c r="C106" s="271" t="s">
        <v>311</v>
      </c>
      <c r="D106" s="272" t="s">
        <v>85</v>
      </c>
      <c r="E106" s="273">
        <v>0</v>
      </c>
      <c r="F106" s="273">
        <v>13344</v>
      </c>
    </row>
    <row r="107" spans="1:6" ht="17.100000000000001" customHeight="1">
      <c r="A107" s="271" t="s">
        <v>302</v>
      </c>
      <c r="B107" s="271" t="s">
        <v>302</v>
      </c>
      <c r="C107" s="271" t="s">
        <v>304</v>
      </c>
      <c r="D107" s="272" t="s">
        <v>78</v>
      </c>
      <c r="E107" s="273">
        <v>0</v>
      </c>
      <c r="F107" s="273">
        <v>120120</v>
      </c>
    </row>
    <row r="108" spans="1:6" ht="18" customHeight="1">
      <c r="A108" s="264" t="s">
        <v>349</v>
      </c>
      <c r="B108" s="264" t="s">
        <v>302</v>
      </c>
      <c r="C108" s="264" t="s">
        <v>302</v>
      </c>
      <c r="D108" s="265" t="s">
        <v>124</v>
      </c>
      <c r="E108" s="266">
        <v>1484300</v>
      </c>
      <c r="F108" s="266">
        <v>1484300</v>
      </c>
    </row>
    <row r="109" spans="1:6" ht="25.5">
      <c r="A109" s="268" t="s">
        <v>302</v>
      </c>
      <c r="B109" s="268" t="s">
        <v>350</v>
      </c>
      <c r="C109" s="268" t="s">
        <v>302</v>
      </c>
      <c r="D109" s="269" t="s">
        <v>351</v>
      </c>
      <c r="E109" s="270">
        <v>1484300</v>
      </c>
      <c r="F109" s="270">
        <v>1484300</v>
      </c>
    </row>
    <row r="110" spans="1:6" ht="48" customHeight="1">
      <c r="A110" s="271" t="s">
        <v>302</v>
      </c>
      <c r="B110" s="271" t="s">
        <v>302</v>
      </c>
      <c r="C110" s="271" t="s">
        <v>303</v>
      </c>
      <c r="D110" s="272" t="s">
        <v>77</v>
      </c>
      <c r="E110" s="273">
        <v>1484300</v>
      </c>
      <c r="F110" s="273">
        <v>0</v>
      </c>
    </row>
    <row r="111" spans="1:6" ht="17.100000000000001" customHeight="1">
      <c r="A111" s="271" t="s">
        <v>302</v>
      </c>
      <c r="B111" s="271" t="s">
        <v>302</v>
      </c>
      <c r="C111" s="271" t="s">
        <v>352</v>
      </c>
      <c r="D111" s="272" t="s">
        <v>125</v>
      </c>
      <c r="E111" s="273">
        <v>0</v>
      </c>
      <c r="F111" s="273">
        <v>1484300</v>
      </c>
    </row>
    <row r="112" spans="1:6" ht="18" customHeight="1">
      <c r="A112" s="264" t="s">
        <v>126</v>
      </c>
      <c r="B112" s="264" t="s">
        <v>302</v>
      </c>
      <c r="C112" s="264" t="s">
        <v>302</v>
      </c>
      <c r="D112" s="265" t="s">
        <v>127</v>
      </c>
      <c r="E112" s="266">
        <v>846690</v>
      </c>
      <c r="F112" s="266">
        <v>846690</v>
      </c>
    </row>
    <row r="113" spans="1:6" ht="17.100000000000001" customHeight="1">
      <c r="A113" s="268" t="s">
        <v>302</v>
      </c>
      <c r="B113" s="268" t="s">
        <v>353</v>
      </c>
      <c r="C113" s="268" t="s">
        <v>302</v>
      </c>
      <c r="D113" s="269" t="s">
        <v>128</v>
      </c>
      <c r="E113" s="270">
        <v>846690</v>
      </c>
      <c r="F113" s="270">
        <v>846690</v>
      </c>
    </row>
    <row r="114" spans="1:6" ht="48" customHeight="1">
      <c r="A114" s="271" t="s">
        <v>302</v>
      </c>
      <c r="B114" s="271" t="s">
        <v>302</v>
      </c>
      <c r="C114" s="271" t="s">
        <v>303</v>
      </c>
      <c r="D114" s="272" t="s">
        <v>77</v>
      </c>
      <c r="E114" s="273">
        <v>846690</v>
      </c>
      <c r="F114" s="273">
        <v>0</v>
      </c>
    </row>
    <row r="115" spans="1:6" ht="17.100000000000001" customHeight="1">
      <c r="A115" s="271" t="s">
        <v>302</v>
      </c>
      <c r="B115" s="271" t="s">
        <v>302</v>
      </c>
      <c r="C115" s="271" t="s">
        <v>323</v>
      </c>
      <c r="D115" s="272" t="s">
        <v>99</v>
      </c>
      <c r="E115" s="273">
        <v>0</v>
      </c>
      <c r="F115" s="273">
        <v>300</v>
      </c>
    </row>
    <row r="116" spans="1:6" ht="17.100000000000001" customHeight="1">
      <c r="A116" s="271" t="s">
        <v>302</v>
      </c>
      <c r="B116" s="271" t="s">
        <v>302</v>
      </c>
      <c r="C116" s="271" t="s">
        <v>307</v>
      </c>
      <c r="D116" s="272" t="s">
        <v>81</v>
      </c>
      <c r="E116" s="273">
        <v>0</v>
      </c>
      <c r="F116" s="273">
        <v>522110</v>
      </c>
    </row>
    <row r="117" spans="1:6" ht="17.100000000000001" customHeight="1">
      <c r="A117" s="271" t="s">
        <v>302</v>
      </c>
      <c r="B117" s="271" t="s">
        <v>302</v>
      </c>
      <c r="C117" s="271" t="s">
        <v>325</v>
      </c>
      <c r="D117" s="272" t="s">
        <v>101</v>
      </c>
      <c r="E117" s="273">
        <v>0</v>
      </c>
      <c r="F117" s="273">
        <v>41650</v>
      </c>
    </row>
    <row r="118" spans="1:6" ht="17.100000000000001" customHeight="1">
      <c r="A118" s="271" t="s">
        <v>302</v>
      </c>
      <c r="B118" s="271" t="s">
        <v>302</v>
      </c>
      <c r="C118" s="271" t="s">
        <v>308</v>
      </c>
      <c r="D118" s="272" t="s">
        <v>82</v>
      </c>
      <c r="E118" s="273">
        <v>0</v>
      </c>
      <c r="F118" s="273">
        <v>99272</v>
      </c>
    </row>
    <row r="119" spans="1:6" ht="17.100000000000001" customHeight="1">
      <c r="A119" s="271" t="s">
        <v>302</v>
      </c>
      <c r="B119" s="271" t="s">
        <v>302</v>
      </c>
      <c r="C119" s="271" t="s">
        <v>309</v>
      </c>
      <c r="D119" s="272" t="s">
        <v>83</v>
      </c>
      <c r="E119" s="273">
        <v>0</v>
      </c>
      <c r="F119" s="273">
        <v>11448</v>
      </c>
    </row>
    <row r="120" spans="1:6" ht="17.100000000000001" customHeight="1">
      <c r="A120" s="271" t="s">
        <v>302</v>
      </c>
      <c r="B120" s="271" t="s">
        <v>302</v>
      </c>
      <c r="C120" s="271" t="s">
        <v>310</v>
      </c>
      <c r="D120" s="272" t="s">
        <v>84</v>
      </c>
      <c r="E120" s="273">
        <v>0</v>
      </c>
      <c r="F120" s="273">
        <v>2780</v>
      </c>
    </row>
    <row r="121" spans="1:6" ht="17.100000000000001" customHeight="1">
      <c r="A121" s="271" t="s">
        <v>302</v>
      </c>
      <c r="B121" s="271" t="s">
        <v>302</v>
      </c>
      <c r="C121" s="271" t="s">
        <v>311</v>
      </c>
      <c r="D121" s="272" t="s">
        <v>85</v>
      </c>
      <c r="E121" s="273">
        <v>0</v>
      </c>
      <c r="F121" s="273">
        <v>20943</v>
      </c>
    </row>
    <row r="122" spans="1:6" ht="17.100000000000001" customHeight="1">
      <c r="A122" s="271" t="s">
        <v>302</v>
      </c>
      <c r="B122" s="271" t="s">
        <v>302</v>
      </c>
      <c r="C122" s="271" t="s">
        <v>345</v>
      </c>
      <c r="D122" s="272" t="s">
        <v>117</v>
      </c>
      <c r="E122" s="273">
        <v>0</v>
      </c>
      <c r="F122" s="273">
        <v>14380</v>
      </c>
    </row>
    <row r="123" spans="1:6" ht="17.100000000000001" customHeight="1">
      <c r="A123" s="271" t="s">
        <v>302</v>
      </c>
      <c r="B123" s="271" t="s">
        <v>302</v>
      </c>
      <c r="C123" s="271" t="s">
        <v>312</v>
      </c>
      <c r="D123" s="272" t="s">
        <v>86</v>
      </c>
      <c r="E123" s="273">
        <v>0</v>
      </c>
      <c r="F123" s="273">
        <v>9600</v>
      </c>
    </row>
    <row r="124" spans="1:6" ht="17.100000000000001" customHeight="1">
      <c r="A124" s="271" t="s">
        <v>302</v>
      </c>
      <c r="B124" s="271" t="s">
        <v>302</v>
      </c>
      <c r="C124" s="271" t="s">
        <v>313</v>
      </c>
      <c r="D124" s="272" t="s">
        <v>87</v>
      </c>
      <c r="E124" s="273">
        <v>0</v>
      </c>
      <c r="F124" s="273">
        <v>5000</v>
      </c>
    </row>
    <row r="125" spans="1:6" ht="17.100000000000001" customHeight="1">
      <c r="A125" s="271" t="s">
        <v>302</v>
      </c>
      <c r="B125" s="271" t="s">
        <v>302</v>
      </c>
      <c r="C125" s="271" t="s">
        <v>326</v>
      </c>
      <c r="D125" s="272" t="s">
        <v>102</v>
      </c>
      <c r="E125" s="273">
        <v>0</v>
      </c>
      <c r="F125" s="273">
        <v>450</v>
      </c>
    </row>
    <row r="126" spans="1:6" ht="17.100000000000001" customHeight="1">
      <c r="A126" s="271" t="s">
        <v>302</v>
      </c>
      <c r="B126" s="271" t="s">
        <v>302</v>
      </c>
      <c r="C126" s="271" t="s">
        <v>304</v>
      </c>
      <c r="D126" s="272" t="s">
        <v>78</v>
      </c>
      <c r="E126" s="273">
        <v>0</v>
      </c>
      <c r="F126" s="273">
        <v>76072</v>
      </c>
    </row>
    <row r="127" spans="1:6" ht="17.100000000000001" customHeight="1">
      <c r="A127" s="271" t="s">
        <v>302</v>
      </c>
      <c r="B127" s="271" t="s">
        <v>302</v>
      </c>
      <c r="C127" s="271" t="s">
        <v>327</v>
      </c>
      <c r="D127" s="272" t="s">
        <v>328</v>
      </c>
      <c r="E127" s="273">
        <v>0</v>
      </c>
      <c r="F127" s="273">
        <v>1927</v>
      </c>
    </row>
    <row r="128" spans="1:6" ht="17.100000000000001" customHeight="1">
      <c r="A128" s="271" t="s">
        <v>302</v>
      </c>
      <c r="B128" s="271" t="s">
        <v>302</v>
      </c>
      <c r="C128" s="271" t="s">
        <v>329</v>
      </c>
      <c r="D128" s="272" t="s">
        <v>103</v>
      </c>
      <c r="E128" s="273">
        <v>0</v>
      </c>
      <c r="F128" s="273">
        <v>2006</v>
      </c>
    </row>
    <row r="129" spans="1:6" ht="17.100000000000001" customHeight="1">
      <c r="A129" s="271" t="s">
        <v>302</v>
      </c>
      <c r="B129" s="271" t="s">
        <v>302</v>
      </c>
      <c r="C129" s="271" t="s">
        <v>315</v>
      </c>
      <c r="D129" s="272" t="s">
        <v>89</v>
      </c>
      <c r="E129" s="273">
        <v>0</v>
      </c>
      <c r="F129" s="273">
        <v>1222</v>
      </c>
    </row>
    <row r="130" spans="1:6" ht="17.100000000000001" customHeight="1">
      <c r="A130" s="271" t="s">
        <v>302</v>
      </c>
      <c r="B130" s="271" t="s">
        <v>302</v>
      </c>
      <c r="C130" s="271" t="s">
        <v>330</v>
      </c>
      <c r="D130" s="272" t="s">
        <v>104</v>
      </c>
      <c r="E130" s="273">
        <v>0</v>
      </c>
      <c r="F130" s="273">
        <v>14470</v>
      </c>
    </row>
    <row r="131" spans="1:6" ht="17.100000000000001" customHeight="1">
      <c r="A131" s="271" t="s">
        <v>302</v>
      </c>
      <c r="B131" s="271" t="s">
        <v>302</v>
      </c>
      <c r="C131" s="271" t="s">
        <v>316</v>
      </c>
      <c r="D131" s="272" t="s">
        <v>90</v>
      </c>
      <c r="E131" s="273">
        <v>0</v>
      </c>
      <c r="F131" s="273">
        <v>3698</v>
      </c>
    </row>
    <row r="132" spans="1:6">
      <c r="A132" s="271" t="s">
        <v>302</v>
      </c>
      <c r="B132" s="271" t="s">
        <v>302</v>
      </c>
      <c r="C132" s="271" t="s">
        <v>317</v>
      </c>
      <c r="D132" s="272" t="s">
        <v>91</v>
      </c>
      <c r="E132" s="273">
        <v>0</v>
      </c>
      <c r="F132" s="273">
        <v>3057</v>
      </c>
    </row>
    <row r="133" spans="1:6" ht="25.5">
      <c r="A133" s="271" t="s">
        <v>302</v>
      </c>
      <c r="B133" s="271" t="s">
        <v>302</v>
      </c>
      <c r="C133" s="271" t="s">
        <v>332</v>
      </c>
      <c r="D133" s="272" t="s">
        <v>106</v>
      </c>
      <c r="E133" s="273">
        <v>0</v>
      </c>
      <c r="F133" s="273">
        <v>8000</v>
      </c>
    </row>
    <row r="134" spans="1:6" ht="17.100000000000001" customHeight="1">
      <c r="A134" s="271" t="s">
        <v>302</v>
      </c>
      <c r="B134" s="271" t="s">
        <v>302</v>
      </c>
      <c r="C134" s="271" t="s">
        <v>354</v>
      </c>
      <c r="D134" s="272" t="s">
        <v>129</v>
      </c>
      <c r="E134" s="273">
        <v>0</v>
      </c>
      <c r="F134" s="273">
        <v>8305</v>
      </c>
    </row>
    <row r="135" spans="1:6" ht="18" customHeight="1">
      <c r="A135" s="264" t="s">
        <v>355</v>
      </c>
      <c r="B135" s="264" t="s">
        <v>302</v>
      </c>
      <c r="C135" s="264" t="s">
        <v>302</v>
      </c>
      <c r="D135" s="265" t="s">
        <v>130</v>
      </c>
      <c r="E135" s="266">
        <v>249831</v>
      </c>
      <c r="F135" s="266">
        <v>249831</v>
      </c>
    </row>
    <row r="136" spans="1:6" ht="17.100000000000001" customHeight="1">
      <c r="A136" s="268" t="s">
        <v>302</v>
      </c>
      <c r="B136" s="268" t="s">
        <v>356</v>
      </c>
      <c r="C136" s="268" t="s">
        <v>302</v>
      </c>
      <c r="D136" s="269" t="s">
        <v>131</v>
      </c>
      <c r="E136" s="270">
        <v>249831</v>
      </c>
      <c r="F136" s="270">
        <v>249831</v>
      </c>
    </row>
    <row r="137" spans="1:6" ht="48" customHeight="1">
      <c r="A137" s="271" t="s">
        <v>302</v>
      </c>
      <c r="B137" s="271" t="s">
        <v>302</v>
      </c>
      <c r="C137" s="271" t="s">
        <v>303</v>
      </c>
      <c r="D137" s="272" t="s">
        <v>77</v>
      </c>
      <c r="E137" s="273">
        <v>249831</v>
      </c>
      <c r="F137" s="273">
        <v>0</v>
      </c>
    </row>
    <row r="138" spans="1:6" ht="17.100000000000001" customHeight="1">
      <c r="A138" s="271" t="s">
        <v>302</v>
      </c>
      <c r="B138" s="271" t="s">
        <v>302</v>
      </c>
      <c r="C138" s="271" t="s">
        <v>323</v>
      </c>
      <c r="D138" s="272" t="s">
        <v>99</v>
      </c>
      <c r="E138" s="273">
        <v>0</v>
      </c>
      <c r="F138" s="273">
        <v>50</v>
      </c>
    </row>
    <row r="139" spans="1:6" ht="17.100000000000001" customHeight="1">
      <c r="A139" s="271" t="s">
        <v>302</v>
      </c>
      <c r="B139" s="271" t="s">
        <v>302</v>
      </c>
      <c r="C139" s="271" t="s">
        <v>307</v>
      </c>
      <c r="D139" s="272" t="s">
        <v>81</v>
      </c>
      <c r="E139" s="273">
        <v>0</v>
      </c>
      <c r="F139" s="273">
        <v>99473</v>
      </c>
    </row>
    <row r="140" spans="1:6" ht="17.100000000000001" customHeight="1">
      <c r="A140" s="271" t="s">
        <v>302</v>
      </c>
      <c r="B140" s="271" t="s">
        <v>302</v>
      </c>
      <c r="C140" s="271" t="s">
        <v>325</v>
      </c>
      <c r="D140" s="272" t="s">
        <v>101</v>
      </c>
      <c r="E140" s="273">
        <v>0</v>
      </c>
      <c r="F140" s="273">
        <v>7389</v>
      </c>
    </row>
    <row r="141" spans="1:6" ht="17.100000000000001" customHeight="1">
      <c r="A141" s="271" t="s">
        <v>302</v>
      </c>
      <c r="B141" s="271" t="s">
        <v>302</v>
      </c>
      <c r="C141" s="271" t="s">
        <v>308</v>
      </c>
      <c r="D141" s="272" t="s">
        <v>82</v>
      </c>
      <c r="E141" s="273">
        <v>0</v>
      </c>
      <c r="F141" s="273">
        <v>25154</v>
      </c>
    </row>
    <row r="142" spans="1:6" ht="17.100000000000001" customHeight="1">
      <c r="A142" s="271" t="s">
        <v>302</v>
      </c>
      <c r="B142" s="271" t="s">
        <v>302</v>
      </c>
      <c r="C142" s="271" t="s">
        <v>309</v>
      </c>
      <c r="D142" s="272" t="s">
        <v>83</v>
      </c>
      <c r="E142" s="273">
        <v>0</v>
      </c>
      <c r="F142" s="273">
        <v>2591</v>
      </c>
    </row>
    <row r="143" spans="1:6" ht="17.100000000000001" customHeight="1">
      <c r="A143" s="271" t="s">
        <v>302</v>
      </c>
      <c r="B143" s="271" t="s">
        <v>302</v>
      </c>
      <c r="C143" s="271" t="s">
        <v>310</v>
      </c>
      <c r="D143" s="272" t="s">
        <v>84</v>
      </c>
      <c r="E143" s="273">
        <v>0</v>
      </c>
      <c r="F143" s="273">
        <v>39209</v>
      </c>
    </row>
    <row r="144" spans="1:6" ht="17.100000000000001" customHeight="1">
      <c r="A144" s="271" t="s">
        <v>302</v>
      </c>
      <c r="B144" s="271" t="s">
        <v>302</v>
      </c>
      <c r="C144" s="271" t="s">
        <v>311</v>
      </c>
      <c r="D144" s="272" t="s">
        <v>85</v>
      </c>
      <c r="E144" s="273">
        <v>0</v>
      </c>
      <c r="F144" s="273">
        <v>7077</v>
      </c>
    </row>
    <row r="145" spans="1:6" ht="17.100000000000001" customHeight="1">
      <c r="A145" s="271" t="s">
        <v>302</v>
      </c>
      <c r="B145" s="271" t="s">
        <v>302</v>
      </c>
      <c r="C145" s="271" t="s">
        <v>326</v>
      </c>
      <c r="D145" s="272" t="s">
        <v>102</v>
      </c>
      <c r="E145" s="273">
        <v>0</v>
      </c>
      <c r="F145" s="273">
        <v>100</v>
      </c>
    </row>
    <row r="146" spans="1:6" ht="17.100000000000001" customHeight="1">
      <c r="A146" s="271" t="s">
        <v>302</v>
      </c>
      <c r="B146" s="271" t="s">
        <v>302</v>
      </c>
      <c r="C146" s="271" t="s">
        <v>304</v>
      </c>
      <c r="D146" s="272" t="s">
        <v>78</v>
      </c>
      <c r="E146" s="273">
        <v>0</v>
      </c>
      <c r="F146" s="273">
        <v>63237</v>
      </c>
    </row>
    <row r="147" spans="1:6" ht="17.100000000000001" customHeight="1">
      <c r="A147" s="271" t="s">
        <v>302</v>
      </c>
      <c r="B147" s="271" t="s">
        <v>302</v>
      </c>
      <c r="C147" s="271" t="s">
        <v>330</v>
      </c>
      <c r="D147" s="272" t="s">
        <v>104</v>
      </c>
      <c r="E147" s="273">
        <v>0</v>
      </c>
      <c r="F147" s="273">
        <v>3359</v>
      </c>
    </row>
    <row r="148" spans="1:6" ht="17.100000000000001" customHeight="1">
      <c r="A148" s="271" t="s">
        <v>302</v>
      </c>
      <c r="B148" s="271" t="s">
        <v>302</v>
      </c>
      <c r="C148" s="271" t="s">
        <v>354</v>
      </c>
      <c r="D148" s="272" t="s">
        <v>129</v>
      </c>
      <c r="E148" s="273">
        <v>0</v>
      </c>
      <c r="F148" s="273">
        <v>2192</v>
      </c>
    </row>
    <row r="149" spans="1:6" ht="18" customHeight="1">
      <c r="A149" s="264" t="s">
        <v>132</v>
      </c>
      <c r="B149" s="264" t="s">
        <v>302</v>
      </c>
      <c r="C149" s="264" t="s">
        <v>302</v>
      </c>
      <c r="D149" s="265" t="s">
        <v>133</v>
      </c>
      <c r="E149" s="266">
        <v>953158</v>
      </c>
      <c r="F149" s="266">
        <v>953158</v>
      </c>
    </row>
    <row r="150" spans="1:6" ht="17.100000000000001" customHeight="1">
      <c r="A150" s="268" t="s">
        <v>302</v>
      </c>
      <c r="B150" s="268" t="s">
        <v>134</v>
      </c>
      <c r="C150" s="268" t="s">
        <v>302</v>
      </c>
      <c r="D150" s="269" t="s">
        <v>135</v>
      </c>
      <c r="E150" s="270">
        <v>36000</v>
      </c>
      <c r="F150" s="270">
        <v>36000</v>
      </c>
    </row>
    <row r="151" spans="1:6" ht="48" customHeight="1">
      <c r="A151" s="271" t="s">
        <v>302</v>
      </c>
      <c r="B151" s="271" t="s">
        <v>302</v>
      </c>
      <c r="C151" s="271" t="s">
        <v>303</v>
      </c>
      <c r="D151" s="272" t="s">
        <v>77</v>
      </c>
      <c r="E151" s="273">
        <v>36000</v>
      </c>
      <c r="F151" s="273">
        <v>0</v>
      </c>
    </row>
    <row r="152" spans="1:6" ht="17.100000000000001" customHeight="1">
      <c r="A152" s="271" t="s">
        <v>302</v>
      </c>
      <c r="B152" s="271" t="s">
        <v>302</v>
      </c>
      <c r="C152" s="271" t="s">
        <v>357</v>
      </c>
      <c r="D152" s="272" t="s">
        <v>138</v>
      </c>
      <c r="E152" s="273">
        <v>0</v>
      </c>
      <c r="F152" s="273">
        <v>34800</v>
      </c>
    </row>
    <row r="153" spans="1:6" ht="17.100000000000001" customHeight="1">
      <c r="A153" s="271" t="s">
        <v>302</v>
      </c>
      <c r="B153" s="271" t="s">
        <v>302</v>
      </c>
      <c r="C153" s="271" t="s">
        <v>307</v>
      </c>
      <c r="D153" s="272" t="s">
        <v>81</v>
      </c>
      <c r="E153" s="273">
        <v>0</v>
      </c>
      <c r="F153" s="273">
        <v>1003</v>
      </c>
    </row>
    <row r="154" spans="1:6" ht="17.100000000000001" customHeight="1">
      <c r="A154" s="271" t="s">
        <v>302</v>
      </c>
      <c r="B154" s="271" t="s">
        <v>302</v>
      </c>
      <c r="C154" s="271" t="s">
        <v>308</v>
      </c>
      <c r="D154" s="272" t="s">
        <v>82</v>
      </c>
      <c r="E154" s="273">
        <v>0</v>
      </c>
      <c r="F154" s="273">
        <v>173</v>
      </c>
    </row>
    <row r="155" spans="1:6" ht="17.100000000000001" customHeight="1">
      <c r="A155" s="271" t="s">
        <v>302</v>
      </c>
      <c r="B155" s="271" t="s">
        <v>302</v>
      </c>
      <c r="C155" s="271" t="s">
        <v>309</v>
      </c>
      <c r="D155" s="272" t="s">
        <v>83</v>
      </c>
      <c r="E155" s="273">
        <v>0</v>
      </c>
      <c r="F155" s="273">
        <v>24</v>
      </c>
    </row>
    <row r="156" spans="1:6" ht="17.100000000000001" customHeight="1">
      <c r="A156" s="268" t="s">
        <v>302</v>
      </c>
      <c r="B156" s="268" t="s">
        <v>136</v>
      </c>
      <c r="C156" s="268" t="s">
        <v>302</v>
      </c>
      <c r="D156" s="269" t="s">
        <v>137</v>
      </c>
      <c r="E156" s="270">
        <v>442000</v>
      </c>
      <c r="F156" s="270">
        <v>442000</v>
      </c>
    </row>
    <row r="157" spans="1:6" ht="90" customHeight="1">
      <c r="A157" s="271" t="s">
        <v>302</v>
      </c>
      <c r="B157" s="271" t="s">
        <v>302</v>
      </c>
      <c r="C157" s="271" t="s">
        <v>358</v>
      </c>
      <c r="D157" s="272" t="s">
        <v>359</v>
      </c>
      <c r="E157" s="273">
        <v>442000</v>
      </c>
      <c r="F157" s="273">
        <v>0</v>
      </c>
    </row>
    <row r="158" spans="1:6" ht="17.100000000000001" customHeight="1">
      <c r="A158" s="271" t="s">
        <v>302</v>
      </c>
      <c r="B158" s="271" t="s">
        <v>302</v>
      </c>
      <c r="C158" s="271" t="s">
        <v>357</v>
      </c>
      <c r="D158" s="272" t="s">
        <v>138</v>
      </c>
      <c r="E158" s="273">
        <v>0</v>
      </c>
      <c r="F158" s="273">
        <v>437624</v>
      </c>
    </row>
    <row r="159" spans="1:6" ht="17.100000000000001" customHeight="1">
      <c r="A159" s="271" t="s">
        <v>302</v>
      </c>
      <c r="B159" s="271" t="s">
        <v>302</v>
      </c>
      <c r="C159" s="271" t="s">
        <v>307</v>
      </c>
      <c r="D159" s="272" t="s">
        <v>81</v>
      </c>
      <c r="E159" s="273">
        <v>0</v>
      </c>
      <c r="F159" s="273">
        <v>4376</v>
      </c>
    </row>
    <row r="160" spans="1:6" ht="17.100000000000001" customHeight="1">
      <c r="A160" s="268" t="s">
        <v>302</v>
      </c>
      <c r="B160" s="268" t="s">
        <v>139</v>
      </c>
      <c r="C160" s="268" t="s">
        <v>302</v>
      </c>
      <c r="D160" s="269" t="s">
        <v>140</v>
      </c>
      <c r="E160" s="270">
        <v>475158</v>
      </c>
      <c r="F160" s="270">
        <v>475158</v>
      </c>
    </row>
    <row r="161" spans="1:6" ht="48" customHeight="1">
      <c r="A161" s="271" t="s">
        <v>302</v>
      </c>
      <c r="B161" s="271" t="s">
        <v>302</v>
      </c>
      <c r="C161" s="271" t="s">
        <v>303</v>
      </c>
      <c r="D161" s="272" t="s">
        <v>77</v>
      </c>
      <c r="E161" s="273">
        <v>67158</v>
      </c>
      <c r="F161" s="273">
        <v>0</v>
      </c>
    </row>
    <row r="162" spans="1:6" ht="90" customHeight="1">
      <c r="A162" s="271" t="s">
        <v>302</v>
      </c>
      <c r="B162" s="271" t="s">
        <v>302</v>
      </c>
      <c r="C162" s="271" t="s">
        <v>358</v>
      </c>
      <c r="D162" s="272" t="s">
        <v>359</v>
      </c>
      <c r="E162" s="273">
        <v>408000</v>
      </c>
      <c r="F162" s="273">
        <v>0</v>
      </c>
    </row>
    <row r="163" spans="1:6" ht="17.100000000000001" customHeight="1">
      <c r="A163" s="271" t="s">
        <v>302</v>
      </c>
      <c r="B163" s="271" t="s">
        <v>302</v>
      </c>
      <c r="C163" s="271" t="s">
        <v>357</v>
      </c>
      <c r="D163" s="272" t="s">
        <v>138</v>
      </c>
      <c r="E163" s="273">
        <v>0</v>
      </c>
      <c r="F163" s="273">
        <v>412288</v>
      </c>
    </row>
    <row r="164" spans="1:6" ht="17.100000000000001" customHeight="1">
      <c r="A164" s="271" t="s">
        <v>302</v>
      </c>
      <c r="B164" s="271" t="s">
        <v>302</v>
      </c>
      <c r="C164" s="271" t="s">
        <v>307</v>
      </c>
      <c r="D164" s="272" t="s">
        <v>81</v>
      </c>
      <c r="E164" s="273">
        <v>0</v>
      </c>
      <c r="F164" s="273">
        <v>53200</v>
      </c>
    </row>
    <row r="165" spans="1:6" ht="17.100000000000001" customHeight="1">
      <c r="A165" s="271" t="s">
        <v>302</v>
      </c>
      <c r="B165" s="271" t="s">
        <v>302</v>
      </c>
      <c r="C165" s="271" t="s">
        <v>308</v>
      </c>
      <c r="D165" s="272" t="s">
        <v>82</v>
      </c>
      <c r="E165" s="273">
        <v>0</v>
      </c>
      <c r="F165" s="273">
        <v>8465</v>
      </c>
    </row>
    <row r="166" spans="1:6" ht="17.100000000000001" customHeight="1">
      <c r="A166" s="271" t="s">
        <v>302</v>
      </c>
      <c r="B166" s="271" t="s">
        <v>302</v>
      </c>
      <c r="C166" s="271" t="s">
        <v>309</v>
      </c>
      <c r="D166" s="272" t="s">
        <v>83</v>
      </c>
      <c r="E166" s="273">
        <v>0</v>
      </c>
      <c r="F166" s="273">
        <v>1205</v>
      </c>
    </row>
    <row r="167" spans="1:6" ht="18.75" customHeight="1">
      <c r="A167" s="357" t="s">
        <v>360</v>
      </c>
      <c r="B167" s="357"/>
      <c r="C167" s="357"/>
      <c r="D167" s="357"/>
      <c r="E167" s="259">
        <v>14128380</v>
      </c>
      <c r="F167" s="259">
        <v>14128380</v>
      </c>
    </row>
  </sheetData>
  <sheetProtection algorithmName="SHA-512" hashValue="Byw0W2u+1OzN7udMRd3izErKnPDDw3zsR+sIflWAGuRW5XI+vHI8thMyny+WPUb999BBMb6fel4zwUPZvUvD2Q==" saltValue="AMvyvHZR2NdplGdrI7ucMA==" spinCount="100000" sheet="1" objects="1" scenarios="1"/>
  <autoFilter ref="A1:A167"/>
  <mergeCells count="2">
    <mergeCell ref="A167:D167"/>
    <mergeCell ref="A2:F2"/>
  </mergeCells>
  <pageMargins left="0.59055118110236227" right="0.39370078740157483" top="1.4960629921259843" bottom="1.299212598425197" header="0.78740157480314965" footer="0.59055118110236227"/>
  <pageSetup paperSize="9" scale="90" fitToHeight="0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 Otwockiego
z dnia ...........................</firstHeader>
    <firstFooter>&amp;C&amp;P</firstFooter>
  </headerFooter>
  <rowBreaks count="1" manualBreakCount="1">
    <brk id="1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tabSelected="1" zoomScaleNormal="100" workbookViewId="0">
      <pane ySplit="5" topLeftCell="A36" activePane="bottomLeft" state="frozen"/>
      <selection activeCell="R91" sqref="R91"/>
      <selection pane="bottomLeft" activeCell="R91" sqref="R91"/>
    </sheetView>
  </sheetViews>
  <sheetFormatPr defaultColWidth="9.33203125" defaultRowHeight="12"/>
  <cols>
    <col min="1" max="1" width="6.5" style="36" customWidth="1"/>
    <col min="2" max="2" width="10.83203125" style="36" customWidth="1"/>
    <col min="3" max="3" width="7.33203125" style="36" customWidth="1"/>
    <col min="4" max="4" width="61.33203125" style="31" customWidth="1"/>
    <col min="5" max="7" width="15.6640625" style="31" customWidth="1"/>
    <col min="8" max="8" width="20.5" style="31" customWidth="1"/>
    <col min="9" max="10" width="9.33203125" style="31"/>
    <col min="11" max="11" width="10.33203125" style="31" bestFit="1" customWidth="1"/>
    <col min="12" max="16384" width="9.33203125" style="31"/>
  </cols>
  <sheetData>
    <row r="1" spans="1:12" ht="9" customHeight="1">
      <c r="F1" s="37"/>
      <c r="G1" s="37"/>
    </row>
    <row r="2" spans="1:12" s="39" customFormat="1" ht="33" customHeight="1">
      <c r="A2" s="359" t="s">
        <v>376</v>
      </c>
      <c r="B2" s="359"/>
      <c r="C2" s="359"/>
      <c r="D2" s="359"/>
      <c r="E2" s="359"/>
      <c r="F2" s="359"/>
      <c r="G2" s="359"/>
      <c r="H2" s="38"/>
    </row>
    <row r="3" spans="1:12" ht="10.5" customHeight="1"/>
    <row r="4" spans="1:12" ht="24" customHeight="1">
      <c r="A4" s="360" t="s">
        <v>0</v>
      </c>
      <c r="B4" s="360" t="s">
        <v>1</v>
      </c>
      <c r="C4" s="360" t="s">
        <v>38</v>
      </c>
      <c r="D4" s="360" t="s">
        <v>13</v>
      </c>
      <c r="E4" s="360" t="s">
        <v>40</v>
      </c>
      <c r="F4" s="360"/>
      <c r="G4" s="360"/>
    </row>
    <row r="5" spans="1:12" ht="24" customHeight="1">
      <c r="A5" s="360"/>
      <c r="B5" s="360"/>
      <c r="C5" s="360"/>
      <c r="D5" s="360"/>
      <c r="E5" s="40" t="s">
        <v>41</v>
      </c>
      <c r="F5" s="40" t="s">
        <v>42</v>
      </c>
      <c r="G5" s="40" t="s">
        <v>43</v>
      </c>
    </row>
    <row r="6" spans="1:12" s="42" customFormat="1" ht="12.75" customHeight="1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</row>
    <row r="7" spans="1:12" ht="39" customHeight="1">
      <c r="A7" s="361" t="s">
        <v>44</v>
      </c>
      <c r="B7" s="361"/>
      <c r="C7" s="361"/>
      <c r="D7" s="43" t="s">
        <v>39</v>
      </c>
      <c r="E7" s="44" t="s">
        <v>45</v>
      </c>
      <c r="F7" s="44" t="s">
        <v>45</v>
      </c>
      <c r="G7" s="44" t="s">
        <v>45</v>
      </c>
    </row>
    <row r="8" spans="1:12" s="45" customFormat="1" ht="52.5" customHeight="1">
      <c r="A8" s="274">
        <v>600</v>
      </c>
      <c r="B8" s="275">
        <v>60004</v>
      </c>
      <c r="C8" s="274">
        <v>2310</v>
      </c>
      <c r="D8" s="276" t="s">
        <v>3</v>
      </c>
      <c r="E8" s="277"/>
      <c r="F8" s="277"/>
      <c r="G8" s="278">
        <v>280000</v>
      </c>
    </row>
    <row r="9" spans="1:12" s="59" customFormat="1" ht="57" customHeight="1">
      <c r="A9" s="279">
        <v>600</v>
      </c>
      <c r="B9" s="279">
        <v>60014</v>
      </c>
      <c r="C9" s="279">
        <v>6610</v>
      </c>
      <c r="D9" s="280" t="s">
        <v>65</v>
      </c>
      <c r="E9" s="281"/>
      <c r="F9" s="281"/>
      <c r="G9" s="282">
        <f>1500000-1100000</f>
        <v>400000</v>
      </c>
    </row>
    <row r="10" spans="1:12" s="45" customFormat="1" ht="57" customHeight="1">
      <c r="A10" s="283">
        <v>710</v>
      </c>
      <c r="B10" s="279">
        <v>71095</v>
      </c>
      <c r="C10" s="283">
        <v>6639</v>
      </c>
      <c r="D10" s="276" t="s">
        <v>66</v>
      </c>
      <c r="E10" s="284"/>
      <c r="F10" s="284"/>
      <c r="G10" s="282">
        <f>97666-8000</f>
        <v>89666</v>
      </c>
    </row>
    <row r="11" spans="1:12" ht="58.5" customHeight="1">
      <c r="A11" s="275">
        <v>750</v>
      </c>
      <c r="B11" s="275">
        <v>75095</v>
      </c>
      <c r="C11" s="275">
        <v>6639</v>
      </c>
      <c r="D11" s="276" t="s">
        <v>66</v>
      </c>
      <c r="E11" s="279"/>
      <c r="F11" s="279"/>
      <c r="G11" s="285">
        <v>8000</v>
      </c>
    </row>
    <row r="12" spans="1:12" s="45" customFormat="1" ht="45" customHeight="1">
      <c r="A12" s="297">
        <v>754</v>
      </c>
      <c r="B12" s="298">
        <v>75404</v>
      </c>
      <c r="C12" s="297">
        <v>2300</v>
      </c>
      <c r="D12" s="306" t="s">
        <v>58</v>
      </c>
      <c r="E12" s="307"/>
      <c r="F12" s="307"/>
      <c r="G12" s="308">
        <f>18000+12253</f>
        <v>30253</v>
      </c>
    </row>
    <row r="13" spans="1:12" s="45" customFormat="1" ht="41.25" customHeight="1">
      <c r="A13" s="283">
        <v>754</v>
      </c>
      <c r="B13" s="279">
        <v>75404</v>
      </c>
      <c r="C13" s="283">
        <v>6170</v>
      </c>
      <c r="D13" s="286" t="s">
        <v>46</v>
      </c>
      <c r="E13" s="281"/>
      <c r="F13" s="281"/>
      <c r="G13" s="282">
        <v>131610</v>
      </c>
    </row>
    <row r="14" spans="1:12" s="45" customFormat="1" ht="38.25" customHeight="1">
      <c r="A14" s="283">
        <v>754</v>
      </c>
      <c r="B14" s="279">
        <v>75410</v>
      </c>
      <c r="C14" s="283">
        <v>6170</v>
      </c>
      <c r="D14" s="286" t="s">
        <v>46</v>
      </c>
      <c r="E14" s="281"/>
      <c r="F14" s="281"/>
      <c r="G14" s="282">
        <v>30000</v>
      </c>
    </row>
    <row r="15" spans="1:12" s="45" customFormat="1" ht="51.75" customHeight="1">
      <c r="A15" s="283">
        <v>853</v>
      </c>
      <c r="B15" s="279">
        <v>85311</v>
      </c>
      <c r="C15" s="283">
        <v>2320</v>
      </c>
      <c r="D15" s="286" t="s">
        <v>4</v>
      </c>
      <c r="E15" s="287"/>
      <c r="F15" s="287"/>
      <c r="G15" s="288">
        <v>2300</v>
      </c>
      <c r="H15" s="46"/>
      <c r="I15" s="46"/>
      <c r="J15" s="46"/>
      <c r="K15" s="46"/>
      <c r="L15" s="46"/>
    </row>
    <row r="16" spans="1:12" s="45" customFormat="1" ht="51.75" customHeight="1">
      <c r="A16" s="283">
        <v>855</v>
      </c>
      <c r="B16" s="279">
        <v>85508</v>
      </c>
      <c r="C16" s="283">
        <v>2320</v>
      </c>
      <c r="D16" s="286" t="s">
        <v>4</v>
      </c>
      <c r="E16" s="287"/>
      <c r="F16" s="287"/>
      <c r="G16" s="288">
        <v>494744</v>
      </c>
      <c r="H16" s="46"/>
      <c r="I16" s="46"/>
      <c r="J16" s="46"/>
      <c r="K16" s="46"/>
      <c r="L16" s="46"/>
    </row>
    <row r="17" spans="1:12" s="45" customFormat="1" ht="47.25" customHeight="1">
      <c r="A17" s="283">
        <v>855</v>
      </c>
      <c r="B17" s="279">
        <v>85509</v>
      </c>
      <c r="C17" s="283">
        <v>2330</v>
      </c>
      <c r="D17" s="286" t="s">
        <v>5</v>
      </c>
      <c r="E17" s="287"/>
      <c r="F17" s="287"/>
      <c r="G17" s="288">
        <v>84000</v>
      </c>
      <c r="H17" s="46"/>
      <c r="I17" s="46"/>
      <c r="J17" s="46"/>
      <c r="K17" s="46"/>
      <c r="L17" s="46"/>
    </row>
    <row r="18" spans="1:12" s="45" customFormat="1" ht="51.75" customHeight="1">
      <c r="A18" s="283">
        <v>855</v>
      </c>
      <c r="B18" s="279">
        <v>85510</v>
      </c>
      <c r="C18" s="283">
        <v>2320</v>
      </c>
      <c r="D18" s="286" t="s">
        <v>4</v>
      </c>
      <c r="E18" s="287"/>
      <c r="F18" s="287"/>
      <c r="G18" s="288">
        <v>116614</v>
      </c>
      <c r="H18" s="46"/>
      <c r="I18" s="46"/>
      <c r="J18" s="46"/>
      <c r="K18" s="46"/>
      <c r="L18" s="46"/>
    </row>
    <row r="19" spans="1:12" s="45" customFormat="1" ht="48" customHeight="1">
      <c r="A19" s="283">
        <v>900</v>
      </c>
      <c r="B19" s="279">
        <v>90095</v>
      </c>
      <c r="C19" s="283">
        <v>2710</v>
      </c>
      <c r="D19" s="286" t="s">
        <v>6</v>
      </c>
      <c r="E19" s="287"/>
      <c r="F19" s="287"/>
      <c r="G19" s="288">
        <v>10000</v>
      </c>
      <c r="H19" s="46"/>
      <c r="I19" s="46"/>
      <c r="J19" s="46"/>
      <c r="K19" s="46"/>
      <c r="L19" s="46"/>
    </row>
    <row r="20" spans="1:12" s="45" customFormat="1" ht="25.5" customHeight="1">
      <c r="A20" s="283">
        <v>921</v>
      </c>
      <c r="B20" s="279">
        <v>92116</v>
      </c>
      <c r="C20" s="283">
        <v>2480</v>
      </c>
      <c r="D20" s="286" t="s">
        <v>47</v>
      </c>
      <c r="E20" s="289">
        <v>685700</v>
      </c>
      <c r="F20" s="287"/>
      <c r="G20" s="290"/>
      <c r="H20" s="46"/>
      <c r="I20" s="46"/>
      <c r="J20" s="46"/>
      <c r="K20" s="46"/>
      <c r="L20" s="46"/>
    </row>
    <row r="21" spans="1:12" s="47" customFormat="1" ht="27" customHeight="1">
      <c r="A21" s="360" t="s">
        <v>48</v>
      </c>
      <c r="B21" s="360"/>
      <c r="C21" s="360"/>
      <c r="D21" s="360"/>
      <c r="E21" s="291">
        <f>SUM(E8:E20)</f>
        <v>685700</v>
      </c>
      <c r="F21" s="291">
        <f>SUM(F8:F20)</f>
        <v>0</v>
      </c>
      <c r="G21" s="291">
        <f>SUM(G8:G20)</f>
        <v>1677187</v>
      </c>
      <c r="I21" s="48"/>
    </row>
    <row r="22" spans="1:12" s="47" customFormat="1" ht="47.25" customHeight="1">
      <c r="A22" s="361" t="s">
        <v>49</v>
      </c>
      <c r="B22" s="361"/>
      <c r="C22" s="361"/>
      <c r="D22" s="43" t="s">
        <v>39</v>
      </c>
      <c r="E22" s="43" t="s">
        <v>45</v>
      </c>
      <c r="F22" s="43" t="s">
        <v>45</v>
      </c>
      <c r="G22" s="43" t="s">
        <v>45</v>
      </c>
      <c r="I22" s="48"/>
      <c r="K22" s="52"/>
    </row>
    <row r="23" spans="1:12" s="45" customFormat="1" ht="54" customHeight="1">
      <c r="A23" s="292" t="s">
        <v>2</v>
      </c>
      <c r="B23" s="293" t="s">
        <v>50</v>
      </c>
      <c r="C23" s="292" t="s">
        <v>51</v>
      </c>
      <c r="D23" s="286" t="s">
        <v>52</v>
      </c>
      <c r="E23" s="281"/>
      <c r="F23" s="281"/>
      <c r="G23" s="282">
        <v>70000</v>
      </c>
      <c r="I23" s="49"/>
      <c r="K23" s="36"/>
    </row>
    <row r="24" spans="1:12" s="59" customFormat="1" ht="54" customHeight="1">
      <c r="A24" s="275">
        <v>600</v>
      </c>
      <c r="B24" s="275">
        <v>60004</v>
      </c>
      <c r="C24" s="293" t="s">
        <v>51</v>
      </c>
      <c r="D24" s="294" t="s">
        <v>52</v>
      </c>
      <c r="E24" s="281"/>
      <c r="F24" s="281"/>
      <c r="G24" s="282">
        <v>0</v>
      </c>
      <c r="I24" s="208"/>
      <c r="K24" s="209"/>
    </row>
    <row r="25" spans="1:12" s="45" customFormat="1" ht="59.25" customHeight="1">
      <c r="A25" s="283">
        <v>630</v>
      </c>
      <c r="B25" s="279">
        <v>63003</v>
      </c>
      <c r="C25" s="283">
        <v>2360</v>
      </c>
      <c r="D25" s="286" t="s">
        <v>33</v>
      </c>
      <c r="E25" s="281"/>
      <c r="F25" s="281"/>
      <c r="G25" s="282">
        <v>10000</v>
      </c>
      <c r="I25" s="49"/>
      <c r="K25" s="36"/>
    </row>
    <row r="26" spans="1:12" s="45" customFormat="1" ht="63.75" customHeight="1">
      <c r="A26" s="283">
        <v>754</v>
      </c>
      <c r="B26" s="279">
        <v>75495</v>
      </c>
      <c r="C26" s="283">
        <v>2360</v>
      </c>
      <c r="D26" s="286" t="s">
        <v>33</v>
      </c>
      <c r="E26" s="281"/>
      <c r="F26" s="281"/>
      <c r="G26" s="282">
        <v>10000</v>
      </c>
      <c r="I26" s="49"/>
      <c r="K26" s="36"/>
    </row>
    <row r="27" spans="1:12" s="45" customFormat="1" ht="63.75" customHeight="1">
      <c r="A27" s="283">
        <v>755</v>
      </c>
      <c r="B27" s="279">
        <v>75515</v>
      </c>
      <c r="C27" s="283">
        <v>2360</v>
      </c>
      <c r="D27" s="286" t="s">
        <v>33</v>
      </c>
      <c r="E27" s="281"/>
      <c r="F27" s="281"/>
      <c r="G27" s="282">
        <v>190080</v>
      </c>
      <c r="I27" s="49"/>
      <c r="K27" s="36"/>
    </row>
    <row r="28" spans="1:12" s="45" customFormat="1" ht="30" customHeight="1">
      <c r="A28" s="283">
        <v>801</v>
      </c>
      <c r="B28" s="279">
        <v>80102</v>
      </c>
      <c r="C28" s="283">
        <v>2540</v>
      </c>
      <c r="D28" s="286" t="s">
        <v>53</v>
      </c>
      <c r="E28" s="289">
        <f>2064693+1400000</f>
        <v>3464693</v>
      </c>
      <c r="F28" s="281"/>
      <c r="G28" s="295"/>
      <c r="I28" s="49"/>
      <c r="K28" s="36"/>
    </row>
    <row r="29" spans="1:12" s="45" customFormat="1" ht="30" customHeight="1">
      <c r="A29" s="283">
        <v>801</v>
      </c>
      <c r="B29" s="279">
        <v>80105</v>
      </c>
      <c r="C29" s="283">
        <v>2540</v>
      </c>
      <c r="D29" s="286" t="s">
        <v>53</v>
      </c>
      <c r="E29" s="289">
        <f>759033+450000</f>
        <v>1209033</v>
      </c>
      <c r="F29" s="281"/>
      <c r="G29" s="295"/>
      <c r="I29" s="49"/>
      <c r="K29" s="36"/>
    </row>
    <row r="30" spans="1:12" s="45" customFormat="1" ht="30" customHeight="1">
      <c r="A30" s="283">
        <v>801</v>
      </c>
      <c r="B30" s="279">
        <v>80116</v>
      </c>
      <c r="C30" s="283">
        <v>2540</v>
      </c>
      <c r="D30" s="286" t="s">
        <v>53</v>
      </c>
      <c r="E30" s="289">
        <f>1284714+1047350</f>
        <v>2332064</v>
      </c>
      <c r="F30" s="281"/>
      <c r="G30" s="295"/>
      <c r="I30" s="49"/>
      <c r="K30" s="36"/>
    </row>
    <row r="31" spans="1:12" s="45" customFormat="1" ht="30" customHeight="1">
      <c r="A31" s="283">
        <v>801</v>
      </c>
      <c r="B31" s="279">
        <v>80120</v>
      </c>
      <c r="C31" s="283">
        <v>2540</v>
      </c>
      <c r="D31" s="286" t="s">
        <v>53</v>
      </c>
      <c r="E31" s="289">
        <f>978720+1000000</f>
        <v>1978720</v>
      </c>
      <c r="F31" s="287"/>
      <c r="G31" s="296"/>
    </row>
    <row r="32" spans="1:12" s="45" customFormat="1" ht="30" customHeight="1">
      <c r="A32" s="283">
        <v>801</v>
      </c>
      <c r="B32" s="279">
        <v>80152</v>
      </c>
      <c r="C32" s="283">
        <v>2540</v>
      </c>
      <c r="D32" s="286" t="s">
        <v>53</v>
      </c>
      <c r="E32" s="289">
        <f>395928+100000</f>
        <v>495928</v>
      </c>
      <c r="F32" s="287"/>
      <c r="G32" s="296"/>
    </row>
    <row r="33" spans="1:11" s="45" customFormat="1" ht="56.25" customHeight="1">
      <c r="A33" s="297">
        <v>851</v>
      </c>
      <c r="B33" s="298">
        <v>85111</v>
      </c>
      <c r="C33" s="297">
        <v>6230</v>
      </c>
      <c r="D33" s="299" t="s">
        <v>386</v>
      </c>
      <c r="E33" s="300"/>
      <c r="F33" s="301"/>
      <c r="G33" s="300">
        <v>5700000</v>
      </c>
    </row>
    <row r="34" spans="1:11" s="45" customFormat="1" ht="52.15" customHeight="1">
      <c r="A34" s="283">
        <v>851</v>
      </c>
      <c r="B34" s="279">
        <v>85195</v>
      </c>
      <c r="C34" s="283">
        <v>2830</v>
      </c>
      <c r="D34" s="286" t="s">
        <v>57</v>
      </c>
      <c r="E34" s="289"/>
      <c r="F34" s="287"/>
      <c r="G34" s="289">
        <f>10000+3200</f>
        <v>13200</v>
      </c>
    </row>
    <row r="35" spans="1:11" s="45" customFormat="1" ht="36.75" customHeight="1">
      <c r="A35" s="283">
        <v>852</v>
      </c>
      <c r="B35" s="279">
        <v>85202</v>
      </c>
      <c r="C35" s="283">
        <v>2820</v>
      </c>
      <c r="D35" s="286" t="s">
        <v>54</v>
      </c>
      <c r="E35" s="287"/>
      <c r="F35" s="287"/>
      <c r="G35" s="289">
        <f>300000+12900</f>
        <v>312900</v>
      </c>
    </row>
    <row r="36" spans="1:11" s="45" customFormat="1" ht="36.75" customHeight="1">
      <c r="A36" s="283">
        <v>852</v>
      </c>
      <c r="B36" s="279">
        <v>85220</v>
      </c>
      <c r="C36" s="283">
        <v>2820</v>
      </c>
      <c r="D36" s="286" t="s">
        <v>54</v>
      </c>
      <c r="E36" s="287"/>
      <c r="F36" s="287"/>
      <c r="G36" s="289">
        <v>157500</v>
      </c>
    </row>
    <row r="37" spans="1:11" s="45" customFormat="1" ht="36.75" customHeight="1">
      <c r="A37" s="283">
        <v>852</v>
      </c>
      <c r="B37" s="279">
        <v>85295</v>
      </c>
      <c r="C37" s="283">
        <v>2827</v>
      </c>
      <c r="D37" s="286" t="s">
        <v>54</v>
      </c>
      <c r="E37" s="287"/>
      <c r="F37" s="287"/>
      <c r="G37" s="289">
        <v>82570</v>
      </c>
    </row>
    <row r="38" spans="1:11" s="45" customFormat="1" ht="34.5" customHeight="1">
      <c r="A38" s="283">
        <v>853</v>
      </c>
      <c r="B38" s="279">
        <v>85311</v>
      </c>
      <c r="C38" s="283">
        <v>2580</v>
      </c>
      <c r="D38" s="286" t="s">
        <v>55</v>
      </c>
      <c r="E38" s="289">
        <v>267585</v>
      </c>
      <c r="F38" s="287"/>
      <c r="G38" s="296"/>
    </row>
    <row r="39" spans="1:11" s="45" customFormat="1" ht="30.75" customHeight="1">
      <c r="A39" s="283">
        <v>854</v>
      </c>
      <c r="B39" s="279">
        <v>85404</v>
      </c>
      <c r="C39" s="283">
        <v>2540</v>
      </c>
      <c r="D39" s="286" t="s">
        <v>53</v>
      </c>
      <c r="E39" s="289">
        <f>368028+50000</f>
        <v>418028</v>
      </c>
      <c r="F39" s="287"/>
      <c r="G39" s="296"/>
    </row>
    <row r="40" spans="1:11" s="45" customFormat="1" ht="25.5" customHeight="1">
      <c r="A40" s="283">
        <v>854</v>
      </c>
      <c r="B40" s="279">
        <v>85410</v>
      </c>
      <c r="C40" s="283">
        <v>2540</v>
      </c>
      <c r="D40" s="286" t="s">
        <v>53</v>
      </c>
      <c r="E40" s="289">
        <v>81123</v>
      </c>
      <c r="F40" s="287"/>
      <c r="G40" s="296"/>
    </row>
    <row r="41" spans="1:11" s="45" customFormat="1" ht="60.75" customHeight="1">
      <c r="A41" s="283">
        <v>921</v>
      </c>
      <c r="B41" s="279">
        <v>92105</v>
      </c>
      <c r="C41" s="283">
        <v>2360</v>
      </c>
      <c r="D41" s="286" t="s">
        <v>33</v>
      </c>
      <c r="E41" s="296"/>
      <c r="F41" s="287"/>
      <c r="G41" s="289">
        <v>90000</v>
      </c>
    </row>
    <row r="42" spans="1:11" s="45" customFormat="1" ht="60.75" customHeight="1">
      <c r="A42" s="283">
        <v>926</v>
      </c>
      <c r="B42" s="279">
        <v>92605</v>
      </c>
      <c r="C42" s="283">
        <v>2360</v>
      </c>
      <c r="D42" s="286" t="s">
        <v>33</v>
      </c>
      <c r="E42" s="302"/>
      <c r="F42" s="287"/>
      <c r="G42" s="289">
        <v>40000</v>
      </c>
      <c r="I42" s="49"/>
      <c r="K42" s="49"/>
    </row>
    <row r="43" spans="1:11" s="45" customFormat="1" ht="22.5" customHeight="1">
      <c r="A43" s="362" t="s">
        <v>56</v>
      </c>
      <c r="B43" s="362"/>
      <c r="C43" s="362"/>
      <c r="D43" s="362"/>
      <c r="E43" s="291">
        <f>SUM(E23:E42)</f>
        <v>10247174</v>
      </c>
      <c r="F43" s="291">
        <f>SUM(F23:F42)</f>
        <v>0</v>
      </c>
      <c r="G43" s="291">
        <f>SUM(G23:G42)</f>
        <v>6676250</v>
      </c>
    </row>
    <row r="44" spans="1:11" s="51" customFormat="1" ht="26.25" customHeight="1">
      <c r="A44" s="363" t="s">
        <v>67</v>
      </c>
      <c r="B44" s="363"/>
      <c r="C44" s="363"/>
      <c r="D44" s="363"/>
      <c r="E44" s="363"/>
      <c r="F44" s="363"/>
      <c r="G44" s="50">
        <f>SUM(E21,G21,E43,G43)</f>
        <v>19286311</v>
      </c>
    </row>
    <row r="45" spans="1:11" ht="15.75" customHeight="1"/>
    <row r="46" spans="1:11" ht="15.75" customHeight="1"/>
    <row r="47" spans="1:11" ht="15.75" customHeight="1"/>
    <row r="48" spans="1:11" ht="15.75" customHeight="1">
      <c r="A48" s="31"/>
      <c r="B48" s="31"/>
      <c r="C48" s="31"/>
    </row>
    <row r="49" spans="1:3" ht="15.75" customHeight="1">
      <c r="A49" s="31"/>
      <c r="B49" s="31"/>
      <c r="C49" s="31"/>
    </row>
    <row r="50" spans="1:3" ht="15.75" customHeight="1">
      <c r="A50" s="31"/>
      <c r="B50" s="31"/>
      <c r="C50" s="31"/>
    </row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  <row r="58" spans="1:3" ht="15.75" customHeight="1"/>
  </sheetData>
  <sheetProtection algorithmName="SHA-512" hashValue="ezm0vUGErhOyTFiVH4wWyD6RcDs604QXg2+7Kciyw1Jjwn3H1IIDlGeVnousG4KNZ7Zi/gqcP9WNwIEp8ZSXJw==" saltValue="/2rMjE+9npoXSII2XYluHQ==" spinCount="100000" sheet="1" objects="1" scenarios="1" formatColumns="0" formatRows="0"/>
  <mergeCells count="11">
    <mergeCell ref="A7:C7"/>
    <mergeCell ref="A21:D21"/>
    <mergeCell ref="A22:C22"/>
    <mergeCell ref="A43:D43"/>
    <mergeCell ref="A44:F44"/>
    <mergeCell ref="A2:G2"/>
    <mergeCell ref="A4:A5"/>
    <mergeCell ref="B4:B5"/>
    <mergeCell ref="C4:C5"/>
    <mergeCell ref="D4:D5"/>
    <mergeCell ref="E4:G4"/>
  </mergeCells>
  <pageMargins left="0.86614173228346458" right="0.23622047244094491" top="1.2204724409448819" bottom="1.0236220472440944" header="0.59055118110236227" footer="0.47244094488188981"/>
  <pageSetup paperSize="9" scale="77" orientation="portrait" horizontalDpi="4294967295" verticalDpi="300" r:id="rId1"/>
  <headerFooter differentFirst="1" alignWithMargins="0">
    <oddFooter>&amp;C&amp;P</oddFooter>
    <firstHeader>&amp;R&amp;10Załącznik Nr 1 
do uchwały Nr...............
Rady Powiatu  Otwockiego
z dnia..................</firstHeader>
    <firstFooter>&amp;C&amp;P</first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Tab.2a</vt:lpstr>
      <vt:lpstr>Tab.3</vt:lpstr>
      <vt:lpstr>Tab.5</vt:lpstr>
      <vt:lpstr>Zał.1</vt:lpstr>
      <vt:lpstr>Tab.2a!Obszar_wydruku</vt:lpstr>
      <vt:lpstr>Tab.3!Obszar_wydruku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Biuro Rady</cp:lastModifiedBy>
  <cp:lastPrinted>2021-05-13T08:13:50Z</cp:lastPrinted>
  <dcterms:created xsi:type="dcterms:W3CDTF">2015-10-09T11:05:37Z</dcterms:created>
  <dcterms:modified xsi:type="dcterms:W3CDTF">2021-05-13T10:55:18Z</dcterms:modified>
</cp:coreProperties>
</file>